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99"/>
  </bookViews>
  <sheets>
    <sheet name=" CJS _CHINA-JEBEL ALI" sheetId="15" r:id="rId1"/>
    <sheet name="SUMMIT YDS" sheetId="2" state="hidden" r:id="rId2"/>
    <sheet name="SUMMIT CRE (NEW)" sheetId="10" state="hidden" r:id="rId3"/>
    <sheet name="SUMMIT CRE " sheetId="9" state="hidden" r:id="rId4"/>
    <sheet name="SUMMIT CYE" sheetId="6" state="hidden" r:id="rId5"/>
    <sheet name="ADHOC_SDR" sheetId="8" state="hidden" r:id="rId6"/>
    <sheet name="DTS CRE (old) " sheetId="7" state="hidden" r:id="rId7"/>
  </sheets>
  <definedNames>
    <definedName name="_xlnm.Print_Area" localSheetId="3">'SUMMIT CRE '!#REF!</definedName>
    <definedName name="_xlnm.Print_Area" localSheetId="2">'SUMMIT CRE (NEW)'!#REF!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<sst xmlns="http://schemas.openxmlformats.org/spreadsheetml/2006/main" count="1234" uniqueCount="281">
  <si>
    <t>PEAK SHIPPING LINE LIMITED</t>
  </si>
  <si>
    <t>CHINA JEABEL ALI SERVICE (CJS)</t>
  </si>
  <si>
    <t>CYCLE</t>
  </si>
  <si>
    <t>WEEK</t>
  </si>
  <si>
    <t>VESSEL NAME</t>
  </si>
  <si>
    <t>VSL CODE</t>
  </si>
  <si>
    <t>VO</t>
  </si>
  <si>
    <t>VOY</t>
  </si>
  <si>
    <t>SHANGHAI</t>
  </si>
  <si>
    <t>NINGBO</t>
  </si>
  <si>
    <t>SHEKOU</t>
  </si>
  <si>
    <t>PORT KLANG</t>
  </si>
  <si>
    <t>JEBEL ALI</t>
  </si>
  <si>
    <t>COLOMBO</t>
  </si>
  <si>
    <t>CNSHA</t>
  </si>
  <si>
    <t>CNNGB</t>
  </si>
  <si>
    <t>CNSHK</t>
  </si>
  <si>
    <t>MYPKG</t>
  </si>
  <si>
    <t>AEJEA</t>
  </si>
  <si>
    <t>LKCMB</t>
  </si>
  <si>
    <t>WGQ 5</t>
  </si>
  <si>
    <t>NBCT</t>
  </si>
  <si>
    <r>
      <rPr>
        <b/>
        <sz val="14"/>
        <color theme="0"/>
        <rFont val="宋体"/>
        <charset val="134"/>
        <scheme val="major"/>
      </rPr>
      <t xml:space="preserve"> MCT /</t>
    </r>
    <r>
      <rPr>
        <b/>
        <sz val="14"/>
        <color theme="6" tint="-0.249977111117893"/>
        <rFont val="宋体"/>
        <charset val="134"/>
        <scheme val="major"/>
      </rPr>
      <t xml:space="preserve"> CCT</t>
    </r>
  </si>
  <si>
    <t>WSP</t>
  </si>
  <si>
    <t>T3</t>
  </si>
  <si>
    <t>SAGT</t>
  </si>
  <si>
    <t>ETA</t>
  </si>
  <si>
    <t>ETD</t>
  </si>
  <si>
    <t>MAJD</t>
  </si>
  <si>
    <t>MLH</t>
  </si>
  <si>
    <t>EXP 2503 W</t>
  </si>
  <si>
    <t>-</t>
  </si>
  <si>
    <t>IMP  2503 W    EXP  2503 E</t>
  </si>
  <si>
    <t>DAYS</t>
  </si>
  <si>
    <t>NINGBO VOYAGER</t>
  </si>
  <si>
    <t>HA</t>
  </si>
  <si>
    <t>EXP 2504 W</t>
  </si>
  <si>
    <t>IMP  2504 W    EXP  2504 E</t>
  </si>
  <si>
    <t>CELSIUS EMMEN</t>
  </si>
  <si>
    <t>UF</t>
  </si>
  <si>
    <t>EXP 006 W</t>
  </si>
  <si>
    <t>IMP  006 W    EXP  006 E</t>
  </si>
  <si>
    <t>CELSIUS ESSEN</t>
  </si>
  <si>
    <t>EXP 010 W</t>
  </si>
  <si>
    <t>IMP  010 W    EXP  010 E</t>
  </si>
  <si>
    <t>SYDNEY BRIDGE</t>
  </si>
  <si>
    <t>SNK</t>
  </si>
  <si>
    <t>EXP 2504W</t>
  </si>
  <si>
    <t>IMP  2504W    EXP  2504 E</t>
  </si>
  <si>
    <t>EXP 2505 W</t>
  </si>
  <si>
    <t>IMP  2505 W    EXP  2505 E</t>
  </si>
  <si>
    <t>X-PRESS BARDSEY</t>
  </si>
  <si>
    <t>XPF</t>
  </si>
  <si>
    <t>EXP 25206W</t>
  </si>
  <si>
    <t>IMP 25206W    EXP 25206E</t>
  </si>
  <si>
    <t>EXP 007 W</t>
  </si>
  <si>
    <t>IMP  007 W    EXP  007 E</t>
  </si>
  <si>
    <t>EXP 011 W</t>
  </si>
  <si>
    <t>IMP  011 W    EXP  011 E</t>
  </si>
  <si>
    <t>MUMBAI BRIDGE</t>
  </si>
  <si>
    <t>ONE</t>
  </si>
  <si>
    <t>IMP 2504 W    EXP 2504 E</t>
  </si>
  <si>
    <t>TS SYDNEY</t>
  </si>
  <si>
    <t>TSL</t>
  </si>
  <si>
    <t>EXP 25004W</t>
  </si>
  <si>
    <t>IMP 25004W    EXP 2504 E</t>
  </si>
  <si>
    <t>EXP 2505W</t>
  </si>
  <si>
    <t>IMP  2505W    EXP  2505 E</t>
  </si>
  <si>
    <t>EXP 2506 W</t>
  </si>
  <si>
    <t>IMP  2506 W    EXP  2506 E</t>
  </si>
  <si>
    <t>EXP 008 W</t>
  </si>
  <si>
    <t>IMP  008 W    EXP  008 E</t>
  </si>
  <si>
    <t>* Above LTS subject to changes without Prior Notice</t>
  </si>
  <si>
    <t>REMARKS</t>
  </si>
  <si>
    <t>Summit Shipping Line Pte,. Ltd</t>
  </si>
  <si>
    <t>JEA- ADE-JIB SHUTTLE SERVICE</t>
  </si>
  <si>
    <t>Vessel</t>
  </si>
  <si>
    <t>OPR</t>
  </si>
  <si>
    <t>Voy</t>
  </si>
  <si>
    <t>ADEN</t>
  </si>
  <si>
    <t>DJIBOUTI</t>
  </si>
  <si>
    <t xml:space="preserve">ADEN </t>
  </si>
  <si>
    <t>YEADE</t>
  </si>
  <si>
    <t>DJJIB</t>
  </si>
  <si>
    <t>ACT</t>
  </si>
  <si>
    <t>SGTD</t>
  </si>
  <si>
    <t>T1</t>
  </si>
  <si>
    <t xml:space="preserve"> JI ZHE 2                      </t>
  </si>
  <si>
    <t>SUM</t>
  </si>
  <si>
    <t>EXP  24002E</t>
  </si>
  <si>
    <t>IMP 24002E     EXP 24003W</t>
  </si>
  <si>
    <t xml:space="preserve">IMP  24003W     </t>
  </si>
  <si>
    <t>EXP  24003E</t>
  </si>
  <si>
    <t>IMP 24003E     EXP 24004W</t>
  </si>
  <si>
    <t xml:space="preserve">IMP  24004W     </t>
  </si>
  <si>
    <t xml:space="preserve"> JI ZHE 2</t>
  </si>
  <si>
    <t>EXP  24004E</t>
  </si>
  <si>
    <t>IMP 24004E     EXP 24005W</t>
  </si>
  <si>
    <t xml:space="preserve">IMP  24005W     </t>
  </si>
  <si>
    <t>EXP  24005E</t>
  </si>
  <si>
    <t>IMP 24005E     EXP 24006W</t>
  </si>
  <si>
    <t xml:space="preserve">IMP  24006W     </t>
  </si>
  <si>
    <t>EXP 24006E</t>
  </si>
  <si>
    <t>IMP 24006E  EXP 24007W</t>
  </si>
  <si>
    <t xml:space="preserve">IMP 24007W     </t>
  </si>
  <si>
    <t>EXP 24007E</t>
  </si>
  <si>
    <t>IMP 24007E EXP 24008W</t>
  </si>
  <si>
    <t xml:space="preserve">IMP 24008W     </t>
  </si>
  <si>
    <t>EXP 24008E</t>
  </si>
  <si>
    <t>IMP 24008E EXP 24009W</t>
  </si>
  <si>
    <t xml:space="preserve">IMP 24009W     </t>
  </si>
  <si>
    <t>EXP 24009E</t>
  </si>
  <si>
    <t>IMP 24009E  EXP 24010W</t>
  </si>
  <si>
    <t xml:space="preserve">IMP 24010W     </t>
  </si>
  <si>
    <t>PHASE-OUT of YDS</t>
  </si>
  <si>
    <t xml:space="preserve"> JI ZHE 3</t>
  </si>
  <si>
    <t xml:space="preserve"> EXP 24003E</t>
  </si>
  <si>
    <t>IMP 24003E  EXP 24004W</t>
  </si>
  <si>
    <t xml:space="preserve">IMP 24004W </t>
  </si>
  <si>
    <t>Phase-in from CYE svc</t>
  </si>
  <si>
    <t xml:space="preserve"> EXP 24004E</t>
  </si>
  <si>
    <t xml:space="preserve">IMP 24004E  </t>
  </si>
  <si>
    <t>Downline Voy TBA</t>
  </si>
  <si>
    <t xml:space="preserve"> EXP 24005E</t>
  </si>
  <si>
    <t>IMP 24005E  EXP 24006W</t>
  </si>
  <si>
    <t xml:space="preserve">IMP 24006W </t>
  </si>
  <si>
    <t xml:space="preserve"> EXP 24006E</t>
  </si>
  <si>
    <t xml:space="preserve">Remarks </t>
  </si>
  <si>
    <t>JI ZHE 3 24004 has berth DJJIB on 23th SEP for discharge , downline Voy TBA</t>
  </si>
  <si>
    <t xml:space="preserve">JI ZHE 2 will phase out at DJIBOUTI after discharging cargo from Voy 24010W &amp; proceed for Dry Dock. </t>
  </si>
  <si>
    <t>JI ZHE 3 24004E faced delays at DJJIB call due to recent incident at GPS: 11°41.72N, 043°08.63E. off Djibouti port, due to unexpected strong wind. Downline TBA</t>
  </si>
  <si>
    <t>JI ZHE 2 24009W faced 3 Days delay due to bad weather &amp; congestion at JEA port  .</t>
  </si>
  <si>
    <t>JI ZHE 2 24008 faced bad delay  due to bad weather at sea ETB ADE 7/8 .</t>
  </si>
  <si>
    <t xml:space="preserve">JI ZHE 3 24003E Phase -in to YDS svc at ADE on 6/8 to cater overflows </t>
  </si>
  <si>
    <t>MV JI ZHE 2 24010 Phase-out after completion of WB discharge at YEADE</t>
  </si>
  <si>
    <t xml:space="preserve">MV JI ZHE3 24004E Phase-in to replace JIZHE 2 at YEADE. </t>
  </si>
  <si>
    <t>MV 24007E Delays berth at DJJIB due to bad weather &amp; port congestion. POB 11 Jul PM.</t>
  </si>
  <si>
    <t xml:space="preserve">MV 24007E switch call for DJJIB before YEADE, ETA AEJEA remains on 14 Jul.  </t>
  </si>
  <si>
    <t xml:space="preserve">MV 24006E switch call for DJJIB before YEADE, ETA AEJEA remains on 23 Jun. </t>
  </si>
  <si>
    <t xml:space="preserve">MV 24005W  5 Days Delays prior to berth at AEJEA due Port Congestion </t>
  </si>
  <si>
    <t xml:space="preserve">MV 24003E 7 Days Delays prior to berth at DJJIB due Port Congestion </t>
  </si>
  <si>
    <t xml:space="preserve">MV 24003W  5 Days Delays prior to berth at AEJEA due Port Congestion </t>
  </si>
  <si>
    <t>MV 24002E was delayed for 3 Days prior to berth at Djibouti due to Port Congestion</t>
  </si>
  <si>
    <t xml:space="preserve"> Summit Shipping Line Pte,. Ltd</t>
  </si>
  <si>
    <t>CHINA REDSEA EXPRESS  (CRE) *NEW</t>
  </si>
  <si>
    <t>QINGDAO</t>
  </si>
  <si>
    <t>SOKHNA</t>
  </si>
  <si>
    <t>JEDDAH</t>
  </si>
  <si>
    <t>CNTAO</t>
  </si>
  <si>
    <t>EGSOK</t>
  </si>
  <si>
    <t>SAJED</t>
  </si>
  <si>
    <t>QQCT</t>
  </si>
  <si>
    <t>ZYCT</t>
  </si>
  <si>
    <t>SCT</t>
  </si>
  <si>
    <t>RSGT</t>
  </si>
  <si>
    <t>ZHI YING HE SHUN</t>
  </si>
  <si>
    <t>ZYHS</t>
  </si>
  <si>
    <t>OSL</t>
  </si>
  <si>
    <t>EXP 24005W</t>
  </si>
  <si>
    <t>IMP 24005W    EXP 24005E</t>
  </si>
  <si>
    <t xml:space="preserve">Target to omit EGSOK </t>
  </si>
  <si>
    <t xml:space="preserve">HUI FENG HAI </t>
  </si>
  <si>
    <t>EXP 24002W</t>
  </si>
  <si>
    <t>IMP 24002W    EXP 24002E</t>
  </si>
  <si>
    <t>HT WEALTH</t>
  </si>
  <si>
    <t>EXP 24003W</t>
  </si>
  <si>
    <t>IMP 24003W    EXP 24003E</t>
  </si>
  <si>
    <t>ZHONG PENG YOU YI</t>
  </si>
  <si>
    <t>ZPY</t>
  </si>
  <si>
    <t>01</t>
  </si>
  <si>
    <t>02</t>
  </si>
  <si>
    <t>03</t>
  </si>
  <si>
    <t>04</t>
  </si>
  <si>
    <t>EXP 24006W</t>
  </si>
  <si>
    <t>IMP 24006W    EXP 24006E</t>
  </si>
  <si>
    <t>05</t>
  </si>
  <si>
    <t>Target ETA CNTAO 21/1</t>
  </si>
  <si>
    <t xml:space="preserve">at 11.5 knots </t>
  </si>
  <si>
    <t>06</t>
  </si>
  <si>
    <t>Target ETA CNTAO 27/1</t>
  </si>
  <si>
    <t xml:space="preserve">at 12.5 knots </t>
  </si>
  <si>
    <t>07</t>
  </si>
  <si>
    <t>EXP 24004W</t>
  </si>
  <si>
    <t>IMP 24004W    EXP 24004E</t>
  </si>
  <si>
    <t>08</t>
  </si>
  <si>
    <t>09</t>
  </si>
  <si>
    <t>10</t>
  </si>
  <si>
    <t>11</t>
  </si>
  <si>
    <t>CHINA REDSEA EXPRESS  (CRE)</t>
  </si>
  <si>
    <t>NANSHA</t>
  </si>
  <si>
    <t>CNNSA</t>
  </si>
  <si>
    <t>TBA</t>
  </si>
  <si>
    <t>NICT</t>
  </si>
  <si>
    <t>WEST PORT</t>
  </si>
  <si>
    <t>DPW</t>
  </si>
  <si>
    <t xml:space="preserve"> ZHONG PENG YOU YI</t>
  </si>
  <si>
    <t>DTS</t>
  </si>
  <si>
    <t xml:space="preserve"> EXP 24001W</t>
  </si>
  <si>
    <t>IMP 24001W     EXP 24001N</t>
  </si>
  <si>
    <t>IMP 24001N EXP 24001S</t>
  </si>
  <si>
    <t>IMP 24001S EXP 24001E</t>
  </si>
  <si>
    <t>PKS</t>
  </si>
  <si>
    <t>IMP  24003E     EXP  24004W</t>
  </si>
  <si>
    <t>IMP   24004W     EXP   24004E</t>
  </si>
  <si>
    <t>PORT KELANG</t>
  </si>
  <si>
    <t>IMP 24001W EXP 24001E</t>
  </si>
  <si>
    <t>XIAMEN</t>
  </si>
  <si>
    <t>AQABA</t>
  </si>
  <si>
    <t>CNXMN</t>
  </si>
  <si>
    <t>JOAQJ</t>
  </si>
  <si>
    <t>XIC</t>
  </si>
  <si>
    <t>WP</t>
  </si>
  <si>
    <t>BLK1</t>
  </si>
  <si>
    <t>CHANG SHUN JIN XIU</t>
  </si>
  <si>
    <t>CSX</t>
  </si>
  <si>
    <t>SLC</t>
  </si>
  <si>
    <t>EXP 2410W</t>
  </si>
  <si>
    <t>IMP  2410W   EXP 2410E</t>
  </si>
  <si>
    <t>ASL HONG KONG</t>
  </si>
  <si>
    <t>EHK</t>
  </si>
  <si>
    <t>ESL</t>
  </si>
  <si>
    <t>EXP 02439W</t>
  </si>
  <si>
    <t>IMP  02439W   EXP  02439E</t>
  </si>
  <si>
    <t>BLK2</t>
  </si>
  <si>
    <t>XIN YONG CHANG 19</t>
  </si>
  <si>
    <t>XYC</t>
  </si>
  <si>
    <t>EXP 2420W</t>
  </si>
  <si>
    <t>IMP 2420W EXP  2420E</t>
  </si>
  <si>
    <t>IMP  24002W    EXP  24002E</t>
  </si>
  <si>
    <t>BLK3</t>
  </si>
  <si>
    <t>BLK4</t>
  </si>
  <si>
    <t>A Daisen</t>
  </si>
  <si>
    <t>EXP TBA</t>
  </si>
  <si>
    <t>IMP  TBA   EXP  TBA</t>
  </si>
  <si>
    <t>EXP 02440W</t>
  </si>
  <si>
    <t>IMP  02440W   EXP  02440E</t>
  </si>
  <si>
    <t>EXP 2421W</t>
  </si>
  <si>
    <t>IMP 2421W EXP  2421E</t>
  </si>
  <si>
    <t>IMP  24003W    EXP  24003E</t>
  </si>
  <si>
    <t>MV ZHONG PENG YOU YI will add YEADE as private call after JOAQJ .</t>
  </si>
  <si>
    <t xml:space="preserve">MV XIN YONG CHANG 19 will omit MYPKG &amp; Call CNNGB Direct . </t>
  </si>
  <si>
    <t>MV ASL HONG KONG 02439 will omit MYPKG &amp; Phase-Out at AEJEA.  VO will provide connection for MYPKG &amp; CNNGB via AEJEA</t>
  </si>
  <si>
    <t>MV CHANG SHUN JIN XIU 2401W delayed from proforma due to bad weather at sea &amp; port congestion at CNNGB.</t>
  </si>
  <si>
    <t xml:space="preserve">CRE_ Consortium Service kick start wef MV CHANG SHUN JIN XIU 2410W at CNNGB on WK 38 , with New Rotaion / Proforma LTS </t>
  </si>
  <si>
    <t xml:space="preserve">MV Zhong Peng You Yi 24001E is omitting CNTAO &amp; will call direct to CNNGB &amp; Phase-In to Consortium Service on wk42 </t>
  </si>
  <si>
    <t xml:space="preserve">MV 24001W delay in calling YEADE, due to bad weather &amp; rough sea condition. Downline calls adjusted accordingly. </t>
  </si>
  <si>
    <t>MV 24001W will be omitting DJJIB , affected cargos onbaord will be discharge &amp; T/S in YEADE to connect 2nd carrier on wk37/38 for DJJIB</t>
  </si>
  <si>
    <t>(NEW SVC) Maiden Voyage EX CHINA_ 1st Port _CNTAO 10-12 Aug</t>
  </si>
  <si>
    <t xml:space="preserve">CHINA YEMEN EXPRESS (CYE) </t>
  </si>
  <si>
    <t>EXP  24002W</t>
  </si>
  <si>
    <t xml:space="preserve"> EXP  24002W</t>
  </si>
  <si>
    <t>IMP 24002W EXP 24002E</t>
  </si>
  <si>
    <t xml:space="preserve"> EXP  24003W</t>
  </si>
  <si>
    <t xml:space="preserve">IMP 24003W </t>
  </si>
  <si>
    <t>Phase In to YDS</t>
  </si>
  <si>
    <t>IMP 24004W EXP 24004E</t>
  </si>
  <si>
    <t>==OPTION==</t>
  </si>
  <si>
    <t>MUNDRA</t>
  </si>
  <si>
    <t>INMUN</t>
  </si>
  <si>
    <t>IMP 24004E  EXP 24005W</t>
  </si>
  <si>
    <t xml:space="preserve"> EXP 24004N</t>
  </si>
  <si>
    <t>IMP 24004N  EXP 24004S</t>
  </si>
  <si>
    <t>YZCT</t>
  </si>
  <si>
    <t>EXP  24010E</t>
  </si>
  <si>
    <t>Phase out for Drydock.</t>
  </si>
  <si>
    <t xml:space="preserve">MV JI ZHE 2 Phase-in to CYE service at YEADE &amp; DJJIB on Voy 24010E for CNNGB before proceeding for Drydock. </t>
  </si>
  <si>
    <t>MV JI ZHE 3 24004W phase-out of CYE &amp; phase-in to YDS svc for EB loading.</t>
  </si>
  <si>
    <t xml:space="preserve">MV JI ZHE 2 will replace JI ZHE 3 for EB caller at YEADE on 24010E for CNNGB discharge prior to her Dry-dock. </t>
  </si>
  <si>
    <t xml:space="preserve">MV 24003W  Calling China Aden &amp; Jibouti direct . </t>
  </si>
  <si>
    <t xml:space="preserve">MV 24002W  7 Days Delays prior to berth at AEJEA due Port Congestion </t>
  </si>
  <si>
    <t>JEDDAH - DJIBOUTI - ADEN - NINGBO  (ADHOC)</t>
  </si>
  <si>
    <t>DJJIBOUTI</t>
  </si>
  <si>
    <t>SIDRA AHLAM</t>
  </si>
  <si>
    <t>SDR</t>
  </si>
  <si>
    <t>EXP  TRS2406</t>
  </si>
  <si>
    <t xml:space="preserve">Last Min COD to NANSHA </t>
  </si>
  <si>
    <t xml:space="preserve">Adhoc caller EX REDSEA For NINGBO </t>
  </si>
  <si>
    <t xml:space="preserve"> EXP 24002W</t>
  </si>
  <si>
    <t xml:space="preserve"> EXP 24003W</t>
  </si>
  <si>
    <t>IMP 24003W EXP 24003E</t>
  </si>
  <si>
    <t xml:space="preserve"> EXP 24004W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</si>
</sst>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  <numFmt numFmtId="177" formatCode="[$-14809]d/m/yy;@"/>
    <numFmt numFmtId="178" formatCode="[$-14809]d/m/yyyy;@"/>
  </numFmts>
  <fonts count="10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Consolas"/>
      <charset val="134"/>
    </font>
    <font>
      <b/>
      <sz val="22"/>
      <color theme="4" tint="-0.249977111117893"/>
      <name val="Microsoft YaHei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FFFFFF"/>
      <name val="Microsoft YaHei"/>
      <charset val="134"/>
    </font>
    <font>
      <b/>
      <sz val="11"/>
      <color rgb="FFFFFFFF"/>
      <name val="Microsoft YaHei"/>
      <charset val="134"/>
    </font>
    <font>
      <sz val="9"/>
      <color rgb="FF000000"/>
      <name val="Microsoft YaHei"/>
      <charset val="134"/>
    </font>
    <font>
      <sz val="9"/>
      <color theme="1"/>
      <name val="Microsoft YaHei"/>
      <charset val="134"/>
    </font>
    <font>
      <sz val="9"/>
      <name val="Microsoft YaHei"/>
      <charset val="134"/>
    </font>
    <font>
      <sz val="9"/>
      <color rgb="FFFF0000"/>
      <name val="Microsoft YaHei"/>
      <charset val="134"/>
    </font>
    <font>
      <b/>
      <sz val="9"/>
      <color rgb="FFFFFFFF"/>
      <name val="Microsoft YaHei"/>
      <charset val="134"/>
    </font>
    <font>
      <sz val="9"/>
      <color rgb="FF000000"/>
      <name val="Consolas"/>
      <charset val="134"/>
    </font>
    <font>
      <b/>
      <sz val="9"/>
      <name val="Consolas"/>
      <charset val="134"/>
    </font>
    <font>
      <sz val="9"/>
      <name val="Consolas"/>
      <charset val="134"/>
    </font>
    <font>
      <sz val="11"/>
      <color theme="1" tint="0.499984740745262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sz val="9"/>
      <color theme="1" tint="0.499984740745262"/>
      <name val="Microsoft YaHei"/>
      <charset val="134"/>
    </font>
    <font>
      <b/>
      <sz val="20"/>
      <color theme="4" tint="-0.249977111117893"/>
      <name val="Microsoft YaHei"/>
      <charset val="134"/>
    </font>
    <font>
      <b/>
      <sz val="16"/>
      <color rgb="FF6281E6"/>
      <name val="Microsoft YaHei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0" tint="-0.349986266670736"/>
      <name val="宋体"/>
      <charset val="134"/>
      <scheme val="minor"/>
    </font>
    <font>
      <b/>
      <sz val="11"/>
      <color theme="0"/>
      <name val="Microsoft YaHei"/>
      <charset val="134"/>
    </font>
    <font>
      <b/>
      <sz val="9"/>
      <color theme="1"/>
      <name val="宋体"/>
      <charset val="134"/>
      <scheme val="minor"/>
    </font>
    <font>
      <b/>
      <u/>
      <sz val="9"/>
      <color theme="1"/>
      <name val="宋体"/>
      <charset val="134"/>
      <scheme val="minor"/>
    </font>
    <font>
      <sz val="11"/>
      <color theme="0" tint="-0.349986266670736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Microsoft YaHei"/>
      <charset val="134"/>
    </font>
    <font>
      <b/>
      <sz val="9"/>
      <color rgb="FF000000"/>
      <name val="Microsoft YaHei"/>
      <charset val="134"/>
    </font>
    <font>
      <b/>
      <sz val="11"/>
      <color rgb="FF0070C0"/>
      <name val="宋体"/>
      <charset val="134"/>
      <scheme val="minor"/>
    </font>
    <font>
      <sz val="11"/>
      <color theme="1"/>
      <name val="Calibri"/>
      <charset val="134"/>
    </font>
    <font>
      <sz val="11"/>
      <color theme="1"/>
      <name val="Microsoft YaHei"/>
      <charset val="134"/>
    </font>
    <font>
      <sz val="11"/>
      <name val="Microsoft YaHei"/>
      <charset val="134"/>
    </font>
    <font>
      <b/>
      <sz val="11"/>
      <color theme="1"/>
      <name val="Microsoft YaHei"/>
      <charset val="134"/>
    </font>
    <font>
      <b/>
      <sz val="14"/>
      <color theme="0"/>
      <name val="宋体"/>
      <charset val="134"/>
      <scheme val="major"/>
    </font>
    <font>
      <b/>
      <sz val="14"/>
      <color rgb="FFFFFFFF"/>
      <name val="宋体"/>
      <charset val="134"/>
      <scheme val="major"/>
    </font>
    <font>
      <sz val="12"/>
      <name val="Microsoft YaHei"/>
      <charset val="134"/>
    </font>
    <font>
      <sz val="12"/>
      <color theme="1" tint="0.499984740745262"/>
      <name val="Microsoft YaHei"/>
      <charset val="134"/>
    </font>
    <font>
      <sz val="12"/>
      <color rgb="FFFF0000"/>
      <name val="Microsoft YaHei"/>
      <charset val="134"/>
    </font>
    <font>
      <b/>
      <sz val="12"/>
      <name val="Microsoft YaHei"/>
      <charset val="134"/>
    </font>
    <font>
      <sz val="12"/>
      <color theme="1"/>
      <name val="Microsoft YaHei"/>
      <charset val="134"/>
    </font>
    <font>
      <b/>
      <u/>
      <sz val="18"/>
      <color theme="1"/>
      <name val="宋体"/>
      <charset val="134"/>
      <scheme val="minor"/>
    </font>
    <font>
      <b/>
      <sz val="18"/>
      <color theme="1" tint="0.499984740745262"/>
      <name val="宋体"/>
      <charset val="134"/>
      <scheme val="minor"/>
    </font>
    <font>
      <sz val="16"/>
      <color theme="1" tint="0.499984740745262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0" tint="-0.349986266670736"/>
      <name val="宋体"/>
      <charset val="134"/>
      <scheme val="minor"/>
    </font>
    <font>
      <sz val="16"/>
      <color theme="0" tint="-0.249977111117893"/>
      <name val="宋体"/>
      <charset val="134"/>
      <scheme val="minor"/>
    </font>
    <font>
      <sz val="14"/>
      <color theme="0" tint="-0.249977111117893"/>
      <name val="宋体"/>
      <charset val="134"/>
      <scheme val="minor"/>
    </font>
    <font>
      <sz val="11"/>
      <color rgb="FFFF0000"/>
      <name val="Microsoft YaHei"/>
      <charset val="134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sz val="11"/>
      <color theme="0" tint="-0.349986266670736"/>
      <name val="Microsoft YaHei"/>
      <charset val="134"/>
    </font>
    <font>
      <b/>
      <sz val="14"/>
      <name val="宋体"/>
      <charset val="134"/>
      <scheme val="major"/>
    </font>
    <font>
      <b/>
      <sz val="12"/>
      <color rgb="FFFF0000"/>
      <name val="Microsoft YaHei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color theme="1" tint="0.499984740745262"/>
      <name val="Microsoft YaHei"/>
      <charset val="134"/>
    </font>
    <font>
      <sz val="10"/>
      <color rgb="FFFF0000"/>
      <name val="Microsoft YaHei"/>
      <charset val="134"/>
    </font>
    <font>
      <b/>
      <sz val="10"/>
      <name val="Microsoft YaHei"/>
      <charset val="134"/>
    </font>
    <font>
      <b/>
      <sz val="11"/>
      <color rgb="FFFFFFFF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0"/>
      <name val="宋体"/>
      <charset val="134"/>
      <scheme val="minor"/>
    </font>
    <font>
      <b/>
      <sz val="9"/>
      <name val="Microsoft YaHei"/>
      <charset val="134"/>
    </font>
    <font>
      <sz val="11"/>
      <color theme="0" tint="-0.249977111117893"/>
      <name val="宋体"/>
      <charset val="134"/>
      <scheme val="minor"/>
    </font>
    <font>
      <strike/>
      <sz val="11"/>
      <color theme="0" tint="-0.349986266670736"/>
      <name val="宋体"/>
      <charset val="134"/>
      <scheme val="minor"/>
    </font>
    <font>
      <b/>
      <u/>
      <sz val="10"/>
      <color theme="1"/>
      <name val="宋体"/>
      <charset val="134"/>
      <scheme val="minor"/>
    </font>
    <font>
      <sz val="9"/>
      <color rgb="FF0070C0"/>
      <name val="Microsoft YaHei"/>
      <charset val="134"/>
    </font>
    <font>
      <b/>
      <sz val="11"/>
      <color rgb="FF0070C0"/>
      <name val="Microsoft YaHei"/>
      <charset val="134"/>
    </font>
    <font>
      <sz val="11"/>
      <color rgb="FF0070C0"/>
      <name val="宋体"/>
      <charset val="134"/>
      <scheme val="minor"/>
    </font>
    <font>
      <b/>
      <sz val="9"/>
      <color rgb="FF0070C0"/>
      <name val="Microsoft YaHei"/>
      <charset val="134"/>
    </font>
    <font>
      <b/>
      <sz val="8"/>
      <color rgb="FF0070C0"/>
      <name val="Microsoft YaHei"/>
      <charset val="134"/>
    </font>
    <font>
      <sz val="12"/>
      <color theme="1"/>
      <name val="宋体"/>
      <charset val="134"/>
      <scheme val="minor"/>
    </font>
    <font>
      <b/>
      <sz val="18"/>
      <color rgb="FFFFFFFF"/>
      <name val="宋体"/>
      <charset val="134"/>
      <scheme val="major"/>
    </font>
    <font>
      <sz val="14"/>
      <name val="宋体"/>
      <charset val="134"/>
      <scheme val="major"/>
    </font>
    <font>
      <b/>
      <sz val="14"/>
      <color theme="6" tint="-0.249977111117893"/>
      <name val="宋体"/>
      <charset val="134"/>
      <scheme val="major"/>
    </font>
    <font>
      <sz val="11"/>
      <name val="宋体"/>
      <charset val="134"/>
      <scheme val="major"/>
    </font>
    <font>
      <b/>
      <sz val="14"/>
      <color rgb="FFFFC000"/>
      <name val="宋体"/>
      <charset val="134"/>
      <scheme val="major"/>
    </font>
    <font>
      <b/>
      <sz val="16"/>
      <color theme="1" tint="0.499984740745262"/>
      <name val="宋体"/>
      <charset val="134"/>
      <scheme val="minor"/>
    </font>
    <font>
      <sz val="16"/>
      <name val="Microsoft YaHei"/>
      <charset val="134"/>
    </font>
    <font>
      <b/>
      <u/>
      <sz val="16"/>
      <color theme="1"/>
      <name val="宋体"/>
      <charset val="134"/>
      <scheme val="minor"/>
    </font>
    <font>
      <b/>
      <sz val="14"/>
      <color theme="0" tint="-0.499984740745262"/>
      <name val="宋体"/>
      <charset val="134"/>
      <scheme val="minor"/>
    </font>
    <font>
      <sz val="14"/>
      <color theme="0" tint="-0.49998474074526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281E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3F5FE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0" fillId="17" borderId="42" applyNumberFormat="0" applyFon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43" applyNumberFormat="0" applyFill="0" applyAlignment="0" applyProtection="0">
      <alignment vertical="center"/>
    </xf>
    <xf numFmtId="0" fontId="92" fillId="0" borderId="43" applyNumberFormat="0" applyFill="0" applyAlignment="0" applyProtection="0">
      <alignment vertical="center"/>
    </xf>
    <xf numFmtId="0" fontId="93" fillId="0" borderId="44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18" borderId="45" applyNumberFormat="0" applyAlignment="0" applyProtection="0">
      <alignment vertical="center"/>
    </xf>
    <xf numFmtId="0" fontId="95" fillId="19" borderId="46" applyNumberFormat="0" applyAlignment="0" applyProtection="0">
      <alignment vertical="center"/>
    </xf>
    <xf numFmtId="0" fontId="96" fillId="19" borderId="45" applyNumberFormat="0" applyAlignment="0" applyProtection="0">
      <alignment vertical="center"/>
    </xf>
    <xf numFmtId="0" fontId="97" fillId="20" borderId="47" applyNumberFormat="0" applyAlignment="0" applyProtection="0">
      <alignment vertical="center"/>
    </xf>
    <xf numFmtId="0" fontId="98" fillId="0" borderId="48" applyNumberFormat="0" applyFill="0" applyAlignment="0" applyProtection="0">
      <alignment vertical="center"/>
    </xf>
    <xf numFmtId="0" fontId="99" fillId="0" borderId="49" applyNumberFormat="0" applyFill="0" applyAlignment="0" applyProtection="0">
      <alignment vertical="center"/>
    </xf>
    <xf numFmtId="0" fontId="100" fillId="21" borderId="0" applyNumberFormat="0" applyBorder="0" applyAlignment="0" applyProtection="0">
      <alignment vertical="center"/>
    </xf>
    <xf numFmtId="0" fontId="101" fillId="22" borderId="0" applyNumberFormat="0" applyBorder="0" applyAlignment="0" applyProtection="0">
      <alignment vertical="center"/>
    </xf>
    <xf numFmtId="0" fontId="102" fillId="23" borderId="0" applyNumberFormat="0" applyBorder="0" applyAlignment="0" applyProtection="0">
      <alignment vertical="center"/>
    </xf>
    <xf numFmtId="0" fontId="103" fillId="24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104" fillId="25" borderId="0" applyNumberFormat="0" applyBorder="0" applyAlignment="0" applyProtection="0">
      <alignment vertical="center"/>
    </xf>
    <xf numFmtId="0" fontId="103" fillId="26" borderId="0" applyNumberFormat="0" applyBorder="0" applyAlignment="0" applyProtection="0">
      <alignment vertical="center"/>
    </xf>
    <xf numFmtId="0" fontId="103" fillId="27" borderId="0" applyNumberFormat="0" applyBorder="0" applyAlignment="0" applyProtection="0">
      <alignment vertical="center"/>
    </xf>
    <xf numFmtId="0" fontId="104" fillId="15" borderId="0" applyNumberFormat="0" applyBorder="0" applyAlignment="0" applyProtection="0">
      <alignment vertical="center"/>
    </xf>
    <xf numFmtId="0" fontId="104" fillId="28" borderId="0" applyNumberFormat="0" applyBorder="0" applyAlignment="0" applyProtection="0">
      <alignment vertical="center"/>
    </xf>
    <xf numFmtId="0" fontId="103" fillId="29" borderId="0" applyNumberFormat="0" applyBorder="0" applyAlignment="0" applyProtection="0">
      <alignment vertical="center"/>
    </xf>
    <xf numFmtId="0" fontId="103" fillId="30" borderId="0" applyNumberFormat="0" applyBorder="0" applyAlignment="0" applyProtection="0">
      <alignment vertical="center"/>
    </xf>
    <xf numFmtId="0" fontId="104" fillId="31" borderId="0" applyNumberFormat="0" applyBorder="0" applyAlignment="0" applyProtection="0">
      <alignment vertical="center"/>
    </xf>
    <xf numFmtId="0" fontId="104" fillId="32" borderId="0" applyNumberFormat="0" applyBorder="0" applyAlignment="0" applyProtection="0">
      <alignment vertical="center"/>
    </xf>
    <xf numFmtId="0" fontId="103" fillId="33" borderId="0" applyNumberFormat="0" applyBorder="0" applyAlignment="0" applyProtection="0">
      <alignment vertical="center"/>
    </xf>
    <xf numFmtId="0" fontId="103" fillId="34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104" fillId="36" borderId="0" applyNumberFormat="0" applyBorder="0" applyAlignment="0" applyProtection="0">
      <alignment vertical="center"/>
    </xf>
    <xf numFmtId="0" fontId="103" fillId="37" borderId="0" applyNumberFormat="0" applyBorder="0" applyAlignment="0" applyProtection="0">
      <alignment vertical="center"/>
    </xf>
    <xf numFmtId="0" fontId="103" fillId="38" borderId="0" applyNumberFormat="0" applyBorder="0" applyAlignment="0" applyProtection="0">
      <alignment vertical="center"/>
    </xf>
    <xf numFmtId="0" fontId="104" fillId="39" borderId="0" applyNumberFormat="0" applyBorder="0" applyAlignment="0" applyProtection="0">
      <alignment vertical="center"/>
    </xf>
    <xf numFmtId="0" fontId="104" fillId="40" borderId="0" applyNumberFormat="0" applyBorder="0" applyAlignment="0" applyProtection="0">
      <alignment vertical="center"/>
    </xf>
    <xf numFmtId="0" fontId="103" fillId="41" borderId="0" applyNumberFormat="0" applyBorder="0" applyAlignment="0" applyProtection="0">
      <alignment vertical="center"/>
    </xf>
    <xf numFmtId="0" fontId="103" fillId="42" borderId="0" applyNumberFormat="0" applyBorder="0" applyAlignment="0" applyProtection="0">
      <alignment vertical="center"/>
    </xf>
    <xf numFmtId="0" fontId="104" fillId="43" borderId="0" applyNumberFormat="0" applyBorder="0" applyAlignment="0" applyProtection="0">
      <alignment vertical="center"/>
    </xf>
    <xf numFmtId="0" fontId="104" fillId="44" borderId="0" applyNumberFormat="0" applyBorder="0" applyAlignment="0" applyProtection="0">
      <alignment vertical="center"/>
    </xf>
    <xf numFmtId="0" fontId="103" fillId="4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2">
    <xf numFmtId="176" fontId="0" fillId="0" borderId="0" xfId="0">
      <alignment vertical="center"/>
    </xf>
    <xf numFmtId="176" fontId="1" fillId="0" borderId="0" xfId="0" applyFont="1">
      <alignment vertical="center"/>
    </xf>
    <xf numFmtId="176" fontId="1" fillId="0" borderId="0" xfId="0" applyFont="1" applyAlignment="1"/>
    <xf numFmtId="176" fontId="2" fillId="0" borderId="0" xfId="0" applyFont="1" applyAlignment="1"/>
    <xf numFmtId="14" fontId="0" fillId="0" borderId="0" xfId="0" applyNumberFormat="1">
      <alignment vertical="center"/>
    </xf>
    <xf numFmtId="176" fontId="3" fillId="2" borderId="0" xfId="0" applyFont="1" applyFill="1" applyAlignment="1">
      <alignment horizontal="center" vertical="center" wrapText="1"/>
    </xf>
    <xf numFmtId="176" fontId="0" fillId="0" borderId="0" xfId="0" applyAlignment="1">
      <alignment horizontal="center" vertical="center" wrapText="1"/>
    </xf>
    <xf numFmtId="176" fontId="4" fillId="0" borderId="0" xfId="0" applyFont="1" applyAlignment="1">
      <alignment horizontal="center" vertical="center" wrapText="1"/>
    </xf>
    <xf numFmtId="176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76" fontId="6" fillId="3" borderId="1" xfId="0" applyFont="1" applyFill="1" applyBorder="1" applyAlignment="1">
      <alignment horizontal="center" vertical="center" wrapText="1"/>
    </xf>
    <xf numFmtId="176" fontId="6" fillId="3" borderId="2" xfId="0" applyFont="1" applyFill="1" applyBorder="1" applyAlignment="1">
      <alignment horizontal="center" vertical="center" wrapText="1"/>
    </xf>
    <xf numFmtId="176" fontId="7" fillId="4" borderId="3" xfId="0" applyFont="1" applyFill="1" applyBorder="1" applyAlignment="1">
      <alignment horizontal="center" vertical="center" wrapText="1"/>
    </xf>
    <xf numFmtId="176" fontId="7" fillId="4" borderId="4" xfId="0" applyFont="1" applyFill="1" applyBorder="1" applyAlignment="1">
      <alignment horizontal="center" vertical="center" wrapText="1"/>
    </xf>
    <xf numFmtId="14" fontId="7" fillId="4" borderId="5" xfId="0" applyNumberFormat="1" applyFont="1" applyFill="1" applyBorder="1" applyAlignment="1">
      <alignment horizontal="center" vertical="center" wrapText="1"/>
    </xf>
    <xf numFmtId="14" fontId="7" fillId="4" borderId="6" xfId="0" applyNumberFormat="1" applyFont="1" applyFill="1" applyBorder="1" applyAlignment="1">
      <alignment horizontal="center" vertical="center" wrapText="1"/>
    </xf>
    <xf numFmtId="176" fontId="7" fillId="4" borderId="7" xfId="0" applyFont="1" applyFill="1" applyBorder="1" applyAlignment="1">
      <alignment horizontal="center" vertical="center" wrapText="1"/>
    </xf>
    <xf numFmtId="176" fontId="7" fillId="4" borderId="8" xfId="0" applyFont="1" applyFill="1" applyBorder="1" applyAlignment="1">
      <alignment horizontal="center" vertical="center" wrapText="1"/>
    </xf>
    <xf numFmtId="176" fontId="7" fillId="4" borderId="9" xfId="0" applyFont="1" applyFill="1" applyBorder="1" applyAlignment="1">
      <alignment horizontal="center" vertical="center" wrapText="1"/>
    </xf>
    <xf numFmtId="14" fontId="7" fillId="4" borderId="10" xfId="0" applyNumberFormat="1" applyFont="1" applyFill="1" applyBorder="1" applyAlignment="1">
      <alignment horizontal="center" vertical="center" wrapText="1"/>
    </xf>
    <xf numFmtId="176" fontId="8" fillId="0" borderId="10" xfId="0" applyFont="1" applyBorder="1" applyAlignment="1">
      <alignment horizontal="center" vertical="center" wrapText="1"/>
    </xf>
    <xf numFmtId="176" fontId="9" fillId="0" borderId="10" xfId="0" applyFont="1" applyBorder="1" applyAlignment="1">
      <alignment horizontal="center" vertical="center" wrapText="1"/>
    </xf>
    <xf numFmtId="176" fontId="8" fillId="5" borderId="10" xfId="0" applyFont="1" applyFill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 wrapText="1"/>
    </xf>
    <xf numFmtId="176" fontId="11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76" fontId="12" fillId="4" borderId="3" xfId="0" applyFont="1" applyFill="1" applyBorder="1" applyAlignment="1">
      <alignment horizontal="center" vertical="center" wrapText="1"/>
    </xf>
    <xf numFmtId="14" fontId="12" fillId="4" borderId="5" xfId="0" applyNumberFormat="1" applyFont="1" applyFill="1" applyBorder="1" applyAlignment="1">
      <alignment horizontal="center" vertical="center" wrapText="1"/>
    </xf>
    <xf numFmtId="14" fontId="12" fillId="4" borderId="6" xfId="0" applyNumberFormat="1" applyFont="1" applyFill="1" applyBorder="1" applyAlignment="1">
      <alignment horizontal="center" vertical="center" wrapText="1"/>
    </xf>
    <xf numFmtId="176" fontId="12" fillId="4" borderId="7" xfId="0" applyFont="1" applyFill="1" applyBorder="1" applyAlignment="1">
      <alignment horizontal="center" vertical="center" wrapText="1"/>
    </xf>
    <xf numFmtId="176" fontId="12" fillId="4" borderId="9" xfId="0" applyFont="1" applyFill="1" applyBorder="1" applyAlignment="1">
      <alignment horizontal="center" vertical="center" wrapText="1"/>
    </xf>
    <xf numFmtId="14" fontId="12" fillId="4" borderId="10" xfId="0" applyNumberFormat="1" applyFont="1" applyFill="1" applyBorder="1" applyAlignment="1">
      <alignment horizontal="center" vertical="center" wrapText="1"/>
    </xf>
    <xf numFmtId="176" fontId="13" fillId="0" borderId="10" xfId="0" applyFont="1" applyBorder="1" applyAlignment="1">
      <alignment horizontal="center" vertical="center" wrapText="1"/>
    </xf>
    <xf numFmtId="176" fontId="2" fillId="0" borderId="10" xfId="0" applyFont="1" applyBorder="1" applyAlignment="1">
      <alignment horizontal="center" vertical="center" wrapText="1"/>
    </xf>
    <xf numFmtId="176" fontId="13" fillId="5" borderId="10" xfId="0" applyFont="1" applyFill="1" applyBorder="1" applyAlignment="1">
      <alignment horizontal="center" vertical="center" wrapText="1"/>
    </xf>
    <xf numFmtId="177" fontId="14" fillId="0" borderId="10" xfId="0" applyNumberFormat="1" applyFont="1" applyBorder="1" applyAlignment="1">
      <alignment horizontal="center" vertical="center"/>
    </xf>
    <xf numFmtId="177" fontId="13" fillId="0" borderId="10" xfId="0" applyNumberFormat="1" applyFont="1" applyBorder="1" applyAlignment="1">
      <alignment horizontal="center" vertical="center" wrapText="1"/>
    </xf>
    <xf numFmtId="177" fontId="15" fillId="0" borderId="10" xfId="0" applyNumberFormat="1" applyFont="1" applyBorder="1" applyAlignment="1">
      <alignment horizontal="center" vertical="center"/>
    </xf>
    <xf numFmtId="176" fontId="16" fillId="0" borderId="0" xfId="0" applyFont="1">
      <alignment vertical="center"/>
    </xf>
    <xf numFmtId="14" fontId="16" fillId="0" borderId="0" xfId="0" applyNumberFormat="1" applyFont="1">
      <alignment vertical="center"/>
    </xf>
    <xf numFmtId="176" fontId="17" fillId="0" borderId="0" xfId="0" applyFont="1">
      <alignment vertical="center"/>
    </xf>
    <xf numFmtId="176" fontId="0" fillId="0" borderId="0" xfId="0" applyFont="1">
      <alignment vertical="center"/>
    </xf>
    <xf numFmtId="14" fontId="7" fillId="4" borderId="11" xfId="0" applyNumberFormat="1" applyFont="1" applyFill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14" fontId="18" fillId="6" borderId="10" xfId="0" applyNumberFormat="1" applyFont="1" applyFill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14" fontId="10" fillId="7" borderId="10" xfId="0" applyNumberFormat="1" applyFont="1" applyFill="1" applyBorder="1" applyAlignment="1">
      <alignment horizontal="center" vertical="center" wrapText="1"/>
    </xf>
    <xf numFmtId="177" fontId="15" fillId="0" borderId="10" xfId="0" applyNumberFormat="1" applyFont="1" applyBorder="1" applyAlignment="1">
      <alignment horizontal="center" vertical="center" wrapText="1"/>
    </xf>
    <xf numFmtId="177" fontId="15" fillId="8" borderId="10" xfId="0" applyNumberFormat="1" applyFont="1" applyFill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177" fontId="13" fillId="0" borderId="5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7" fontId="15" fillId="8" borderId="10" xfId="0" applyNumberFormat="1" applyFont="1" applyFill="1" applyBorder="1" applyAlignment="1">
      <alignment horizontal="center" vertical="center"/>
    </xf>
    <xf numFmtId="176" fontId="19" fillId="2" borderId="0" xfId="0" applyFont="1" applyFill="1" applyAlignment="1">
      <alignment vertical="center" wrapText="1"/>
    </xf>
    <xf numFmtId="176" fontId="6" fillId="0" borderId="2" xfId="0" applyFont="1" applyBorder="1" applyAlignment="1">
      <alignment vertical="center" wrapText="1"/>
    </xf>
    <xf numFmtId="176" fontId="7" fillId="0" borderId="3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76" fontId="7" fillId="0" borderId="7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76" fontId="7" fillId="0" borderId="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/>
    </xf>
    <xf numFmtId="176" fontId="19" fillId="2" borderId="0" xfId="0" applyFont="1" applyFill="1" applyAlignment="1">
      <alignment horizontal="center" vertical="center" wrapText="1"/>
    </xf>
    <xf numFmtId="176" fontId="6" fillId="4" borderId="12" xfId="0" applyFont="1" applyFill="1" applyBorder="1" applyAlignment="1">
      <alignment horizontal="center" vertical="center" wrapText="1"/>
    </xf>
    <xf numFmtId="176" fontId="6" fillId="4" borderId="13" xfId="0" applyFont="1" applyFill="1" applyBorder="1" applyAlignment="1">
      <alignment horizontal="center" vertical="center" wrapText="1"/>
    </xf>
    <xf numFmtId="176" fontId="20" fillId="2" borderId="14" xfId="0" applyFont="1" applyFill="1" applyBorder="1" applyAlignment="1">
      <alignment horizontal="center" vertical="center" wrapText="1"/>
    </xf>
    <xf numFmtId="176" fontId="20" fillId="2" borderId="10" xfId="0" applyFont="1" applyFill="1" applyBorder="1" applyAlignment="1">
      <alignment horizontal="center" vertical="center" wrapText="1"/>
    </xf>
    <xf numFmtId="176" fontId="7" fillId="4" borderId="10" xfId="0" applyFont="1" applyFill="1" applyBorder="1" applyAlignment="1">
      <alignment horizontal="center" vertical="center" wrapText="1"/>
    </xf>
    <xf numFmtId="176" fontId="8" fillId="9" borderId="10" xfId="0" applyFont="1" applyFill="1" applyBorder="1" applyAlignment="1">
      <alignment horizontal="center" vertical="center" wrapText="1"/>
    </xf>
    <xf numFmtId="176" fontId="8" fillId="2" borderId="10" xfId="0" applyFont="1" applyFill="1" applyBorder="1" applyAlignment="1">
      <alignment horizontal="center" vertical="center" wrapText="1"/>
    </xf>
    <xf numFmtId="14" fontId="10" fillId="9" borderId="10" xfId="0" applyNumberFormat="1" applyFont="1" applyFill="1" applyBorder="1" applyAlignment="1">
      <alignment horizontal="center" vertical="center"/>
    </xf>
    <xf numFmtId="14" fontId="10" fillId="2" borderId="10" xfId="0" applyNumberFormat="1" applyFont="1" applyFill="1" applyBorder="1" applyAlignment="1">
      <alignment horizontal="center" vertical="center" wrapText="1"/>
    </xf>
    <xf numFmtId="14" fontId="10" fillId="9" borderId="10" xfId="0" applyNumberFormat="1" applyFont="1" applyFill="1" applyBorder="1" applyAlignment="1">
      <alignment horizontal="center" vertical="center" wrapText="1"/>
    </xf>
    <xf numFmtId="14" fontId="11" fillId="2" borderId="10" xfId="0" applyNumberFormat="1" applyFont="1" applyFill="1" applyBorder="1" applyAlignment="1">
      <alignment horizontal="center" vertical="center" wrapText="1"/>
    </xf>
    <xf numFmtId="14" fontId="8" fillId="9" borderId="10" xfId="0" applyNumberFormat="1" applyFont="1" applyFill="1" applyBorder="1" applyAlignment="1">
      <alignment horizontal="center" vertical="center"/>
    </xf>
    <xf numFmtId="14" fontId="8" fillId="2" borderId="10" xfId="0" applyNumberFormat="1" applyFont="1" applyFill="1" applyBorder="1" applyAlignment="1">
      <alignment horizontal="center" vertical="center" wrapText="1"/>
    </xf>
    <xf numFmtId="14" fontId="11" fillId="9" borderId="10" xfId="0" applyNumberFormat="1" applyFont="1" applyFill="1" applyBorder="1" applyAlignment="1">
      <alignment horizontal="center" vertical="center" wrapText="1"/>
    </xf>
    <xf numFmtId="14" fontId="8" fillId="10" borderId="10" xfId="0" applyNumberFormat="1" applyFont="1" applyFill="1" applyBorder="1" applyAlignment="1">
      <alignment horizontal="center" vertical="center"/>
    </xf>
    <xf numFmtId="14" fontId="8" fillId="10" borderId="10" xfId="0" applyNumberFormat="1" applyFont="1" applyFill="1" applyBorder="1" applyAlignment="1">
      <alignment horizontal="center" vertical="center" wrapText="1"/>
    </xf>
    <xf numFmtId="14" fontId="10" fillId="10" borderId="10" xfId="0" applyNumberFormat="1" applyFont="1" applyFill="1" applyBorder="1" applyAlignment="1">
      <alignment horizontal="center" vertical="center" wrapText="1"/>
    </xf>
    <xf numFmtId="14" fontId="11" fillId="10" borderId="10" xfId="0" applyNumberFormat="1" applyFont="1" applyFill="1" applyBorder="1" applyAlignment="1">
      <alignment horizontal="center" vertical="center" wrapText="1"/>
    </xf>
    <xf numFmtId="14" fontId="9" fillId="6" borderId="10" xfId="0" applyNumberFormat="1" applyFont="1" applyFill="1" applyBorder="1" applyAlignment="1">
      <alignment horizontal="center" vertical="center"/>
    </xf>
    <xf numFmtId="14" fontId="9" fillId="6" borderId="10" xfId="0" applyNumberFormat="1" applyFont="1" applyFill="1" applyBorder="1" applyAlignment="1">
      <alignment horizontal="center" vertical="center" wrapText="1"/>
    </xf>
    <xf numFmtId="14" fontId="11" fillId="6" borderId="10" xfId="0" applyNumberFormat="1" applyFont="1" applyFill="1" applyBorder="1" applyAlignment="1">
      <alignment horizontal="center" vertical="center" wrapText="1"/>
    </xf>
    <xf numFmtId="176" fontId="21" fillId="0" borderId="0" xfId="0" applyFont="1">
      <alignment vertical="center"/>
    </xf>
    <xf numFmtId="176" fontId="22" fillId="0" borderId="0" xfId="0" applyFont="1">
      <alignment vertical="center"/>
    </xf>
    <xf numFmtId="176" fontId="23" fillId="0" borderId="0" xfId="0" applyFont="1">
      <alignment vertical="center"/>
    </xf>
    <xf numFmtId="176" fontId="6" fillId="4" borderId="15" xfId="0" applyFont="1" applyFill="1" applyBorder="1" applyAlignment="1">
      <alignment horizontal="center" vertical="center" wrapText="1"/>
    </xf>
    <xf numFmtId="176" fontId="20" fillId="2" borderId="16" xfId="0" applyFont="1" applyFill="1" applyBorder="1" applyAlignment="1">
      <alignment horizontal="center" vertical="center" wrapText="1"/>
    </xf>
    <xf numFmtId="14" fontId="9" fillId="9" borderId="10" xfId="0" applyNumberFormat="1" applyFont="1" applyFill="1" applyBorder="1" applyAlignment="1">
      <alignment horizontal="center" vertical="center" wrapText="1"/>
    </xf>
    <xf numFmtId="14" fontId="9" fillId="10" borderId="10" xfId="0" applyNumberFormat="1" applyFont="1" applyFill="1" applyBorder="1" applyAlignment="1">
      <alignment horizontal="center" vertical="center" wrapText="1"/>
    </xf>
    <xf numFmtId="14" fontId="9" fillId="5" borderId="10" xfId="0" applyNumberFormat="1" applyFont="1" applyFill="1" applyBorder="1" applyAlignment="1">
      <alignment horizontal="center" vertical="center" wrapText="1"/>
    </xf>
    <xf numFmtId="14" fontId="11" fillId="5" borderId="10" xfId="0" applyNumberFormat="1" applyFont="1" applyFill="1" applyBorder="1" applyAlignment="1">
      <alignment horizontal="center" vertical="center" wrapText="1"/>
    </xf>
    <xf numFmtId="14" fontId="24" fillId="4" borderId="10" xfId="0" applyNumberFormat="1" applyFont="1" applyFill="1" applyBorder="1" applyAlignment="1">
      <alignment horizontal="center" vertical="center" wrapText="1"/>
    </xf>
    <xf numFmtId="176" fontId="17" fillId="0" borderId="0" xfId="0" applyFont="1" applyAlignment="1">
      <alignment horizontal="center" vertical="center"/>
    </xf>
    <xf numFmtId="176" fontId="25" fillId="0" borderId="0" xfId="0" applyFont="1">
      <alignment vertical="center"/>
    </xf>
    <xf numFmtId="176" fontId="26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76" fontId="27" fillId="0" borderId="0" xfId="0" applyFont="1">
      <alignment vertical="center"/>
    </xf>
    <xf numFmtId="176" fontId="6" fillId="3" borderId="17" xfId="0" applyFont="1" applyFill="1" applyBorder="1" applyAlignment="1">
      <alignment horizontal="center" vertical="center" wrapText="1"/>
    </xf>
    <xf numFmtId="176" fontId="6" fillId="3" borderId="0" xfId="0" applyFont="1" applyFill="1" applyAlignment="1">
      <alignment horizontal="center" vertical="center" wrapText="1"/>
    </xf>
    <xf numFmtId="176" fontId="6" fillId="0" borderId="0" xfId="0" applyFont="1" applyAlignment="1">
      <alignment horizontal="center" vertical="center" wrapText="1"/>
    </xf>
    <xf numFmtId="14" fontId="7" fillId="4" borderId="18" xfId="0" applyNumberFormat="1" applyFont="1" applyFill="1" applyBorder="1" applyAlignment="1">
      <alignment horizontal="center" vertical="center" wrapText="1"/>
    </xf>
    <xf numFmtId="14" fontId="7" fillId="4" borderId="19" xfId="0" applyNumberFormat="1" applyFont="1" applyFill="1" applyBorder="1" applyAlignment="1">
      <alignment horizontal="center" vertical="center" wrapText="1"/>
    </xf>
    <xf numFmtId="176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 vertical="center"/>
    </xf>
    <xf numFmtId="14" fontId="8" fillId="6" borderId="10" xfId="0" applyNumberFormat="1" applyFont="1" applyFill="1" applyBorder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 vertical="center" wrapText="1"/>
    </xf>
    <xf numFmtId="14" fontId="7" fillId="4" borderId="10" xfId="0" applyNumberFormat="1" applyFont="1" applyFill="1" applyBorder="1" applyAlignment="1">
      <alignment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176" fontId="28" fillId="0" borderId="11" xfId="0" applyFont="1" applyBorder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14" fontId="0" fillId="0" borderId="10" xfId="0" applyNumberFormat="1" applyBorder="1">
      <alignment vertical="center"/>
    </xf>
    <xf numFmtId="176" fontId="29" fillId="11" borderId="10" xfId="0" applyFont="1" applyFill="1" applyBorder="1" applyAlignment="1">
      <alignment horizontal="center" vertical="center" wrapText="1"/>
    </xf>
    <xf numFmtId="176" fontId="30" fillId="11" borderId="10" xfId="0" applyFont="1" applyFill="1" applyBorder="1" applyAlignment="1">
      <alignment horizontal="center" vertical="center" wrapText="1"/>
    </xf>
    <xf numFmtId="14" fontId="8" fillId="6" borderId="5" xfId="0" applyNumberFormat="1" applyFont="1" applyFill="1" applyBorder="1" applyAlignment="1">
      <alignment horizontal="center" vertical="center" wrapText="1"/>
    </xf>
    <xf numFmtId="176" fontId="29" fillId="0" borderId="0" xfId="0" applyFont="1" applyAlignment="1">
      <alignment horizontal="center" vertical="center" wrapText="1"/>
    </xf>
    <xf numFmtId="176" fontId="30" fillId="0" borderId="0" xfId="0" applyFont="1" applyAlignment="1">
      <alignment horizontal="center" vertical="center" wrapText="1"/>
    </xf>
    <xf numFmtId="14" fontId="0" fillId="0" borderId="0" xfId="0" applyNumberFormat="1" applyFont="1">
      <alignment vertical="center"/>
    </xf>
    <xf numFmtId="14" fontId="27" fillId="0" borderId="0" xfId="0" applyNumberFormat="1" applyFont="1">
      <alignment vertical="center"/>
    </xf>
    <xf numFmtId="176" fontId="6" fillId="0" borderId="0" xfId="0" applyFont="1" applyAlignment="1">
      <alignment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176" fontId="7" fillId="0" borderId="0" xfId="0" applyFont="1" applyAlignment="1">
      <alignment vertical="center" wrapText="1"/>
    </xf>
    <xf numFmtId="14" fontId="18" fillId="12" borderId="10" xfId="0" applyNumberFormat="1" applyFont="1" applyFill="1" applyBorder="1" applyAlignment="1">
      <alignment horizontal="center" vertical="center" wrapText="1"/>
    </xf>
    <xf numFmtId="14" fontId="31" fillId="0" borderId="0" xfId="0" applyNumberFormat="1" applyFont="1">
      <alignment vertical="center"/>
    </xf>
    <xf numFmtId="14" fontId="9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176" fontId="31" fillId="0" borderId="0" xfId="0" applyFont="1">
      <alignment vertical="center"/>
    </xf>
    <xf numFmtId="176" fontId="32" fillId="0" borderId="0" xfId="0" applyFont="1" applyAlignment="1"/>
    <xf numFmtId="176" fontId="0" fillId="0" borderId="0" xfId="0" applyAlignment="1">
      <alignment horizontal="center" vertical="center"/>
    </xf>
    <xf numFmtId="176" fontId="33" fillId="0" borderId="9" xfId="0" applyFont="1" applyBorder="1" applyAlignment="1"/>
    <xf numFmtId="1" fontId="34" fillId="0" borderId="9" xfId="0" applyNumberFormat="1" applyFont="1" applyBorder="1" applyAlignment="1">
      <alignment horizontal="center" vertical="center"/>
    </xf>
    <xf numFmtId="176" fontId="33" fillId="0" borderId="9" xfId="0" applyFont="1" applyBorder="1" applyAlignment="1">
      <alignment horizontal="center" vertical="center" wrapText="1"/>
    </xf>
    <xf numFmtId="176" fontId="33" fillId="5" borderId="9" xfId="0" applyFont="1" applyFill="1" applyBorder="1" applyAlignment="1">
      <alignment horizontal="center" vertical="center" wrapText="1"/>
    </xf>
    <xf numFmtId="177" fontId="35" fillId="6" borderId="9" xfId="0" applyNumberFormat="1" applyFont="1" applyFill="1" applyBorder="1" applyAlignment="1">
      <alignment horizontal="center" vertical="center"/>
    </xf>
    <xf numFmtId="177" fontId="33" fillId="6" borderId="9" xfId="0" applyNumberFormat="1" applyFont="1" applyFill="1" applyBorder="1" applyAlignment="1">
      <alignment horizontal="center" vertical="center" wrapText="1"/>
    </xf>
    <xf numFmtId="176" fontId="16" fillId="0" borderId="0" xfId="0" applyFont="1" applyAlignment="1">
      <alignment horizontal="center" vertical="center"/>
    </xf>
    <xf numFmtId="176" fontId="36" fillId="13" borderId="4" xfId="0" applyFont="1" applyFill="1" applyBorder="1" applyAlignment="1">
      <alignment horizontal="center" vertical="center"/>
    </xf>
    <xf numFmtId="176" fontId="36" fillId="13" borderId="3" xfId="0" applyFont="1" applyFill="1" applyBorder="1" applyAlignment="1">
      <alignment horizontal="center" vertical="center"/>
    </xf>
    <xf numFmtId="176" fontId="37" fillId="13" borderId="3" xfId="0" applyFont="1" applyFill="1" applyBorder="1" applyAlignment="1">
      <alignment horizontal="center" vertical="center" wrapText="1"/>
    </xf>
    <xf numFmtId="14" fontId="37" fillId="13" borderId="5" xfId="0" applyNumberFormat="1" applyFont="1" applyFill="1" applyBorder="1" applyAlignment="1">
      <alignment horizontal="center" vertical="center" wrapText="1"/>
    </xf>
    <xf numFmtId="14" fontId="37" fillId="13" borderId="6" xfId="0" applyNumberFormat="1" applyFont="1" applyFill="1" applyBorder="1" applyAlignment="1">
      <alignment horizontal="center" vertical="center" wrapText="1"/>
    </xf>
    <xf numFmtId="176" fontId="36" fillId="13" borderId="8" xfId="0" applyFont="1" applyFill="1" applyBorder="1" applyAlignment="1">
      <alignment horizontal="center" vertical="center"/>
    </xf>
    <xf numFmtId="176" fontId="36" fillId="13" borderId="7" xfId="0" applyFont="1" applyFill="1" applyBorder="1" applyAlignment="1">
      <alignment horizontal="center" vertical="center"/>
    </xf>
    <xf numFmtId="176" fontId="37" fillId="13" borderId="7" xfId="0" applyFont="1" applyFill="1" applyBorder="1" applyAlignment="1">
      <alignment horizontal="center" vertical="center" wrapText="1"/>
    </xf>
    <xf numFmtId="14" fontId="37" fillId="13" borderId="3" xfId="0" applyNumberFormat="1" applyFont="1" applyFill="1" applyBorder="1" applyAlignment="1">
      <alignment horizontal="center" vertical="center" wrapText="1"/>
    </xf>
    <xf numFmtId="1" fontId="33" fillId="0" borderId="20" xfId="0" applyNumberFormat="1" applyFont="1" applyBorder="1" applyAlignment="1">
      <alignment horizontal="center" vertical="center"/>
    </xf>
    <xf numFmtId="1" fontId="34" fillId="0" borderId="13" xfId="0" applyNumberFormat="1" applyFont="1" applyBorder="1" applyAlignment="1">
      <alignment horizontal="center" vertical="center"/>
    </xf>
    <xf numFmtId="176" fontId="38" fillId="0" borderId="13" xfId="0" applyFont="1" applyBorder="1" applyAlignment="1">
      <alignment horizontal="center" vertical="center"/>
    </xf>
    <xf numFmtId="176" fontId="38" fillId="5" borderId="13" xfId="0" applyFont="1" applyFill="1" applyBorder="1" applyAlignment="1">
      <alignment horizontal="center" vertical="center"/>
    </xf>
    <xf numFmtId="176" fontId="39" fillId="14" borderId="13" xfId="0" applyFont="1" applyFill="1" applyBorder="1" applyAlignment="1">
      <alignment horizontal="center" vertical="center"/>
    </xf>
    <xf numFmtId="1" fontId="33" fillId="0" borderId="21" xfId="0" applyNumberFormat="1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176" fontId="38" fillId="0" borderId="10" xfId="0" applyFont="1" applyBorder="1" applyAlignment="1">
      <alignment horizontal="center" vertical="center"/>
    </xf>
    <xf numFmtId="176" fontId="38" fillId="5" borderId="10" xfId="0" applyFont="1" applyFill="1" applyBorder="1" applyAlignment="1">
      <alignment horizontal="center" vertical="center"/>
    </xf>
    <xf numFmtId="177" fontId="40" fillId="6" borderId="10" xfId="0" applyNumberFormat="1" applyFont="1" applyFill="1" applyBorder="1" applyAlignment="1">
      <alignment horizontal="center" vertical="center"/>
    </xf>
    <xf numFmtId="176" fontId="39" fillId="14" borderId="5" xfId="0" applyFont="1" applyFill="1" applyBorder="1" applyAlignment="1">
      <alignment horizontal="center" vertical="center"/>
    </xf>
    <xf numFmtId="176" fontId="39" fillId="14" borderId="11" xfId="0" applyFont="1" applyFill="1" applyBorder="1" applyAlignment="1">
      <alignment horizontal="center" vertical="center"/>
    </xf>
    <xf numFmtId="177" fontId="38" fillId="6" borderId="10" xfId="0" applyNumberFormat="1" applyFont="1" applyFill="1" applyBorder="1" applyAlignment="1">
      <alignment horizontal="center" vertical="center"/>
    </xf>
    <xf numFmtId="176" fontId="0" fillId="14" borderId="8" xfId="0" applyFill="1" applyBorder="1">
      <alignment vertical="center"/>
    </xf>
    <xf numFmtId="176" fontId="0" fillId="14" borderId="0" xfId="0" applyFill="1">
      <alignment vertical="center"/>
    </xf>
    <xf numFmtId="1" fontId="33" fillId="0" borderId="22" xfId="0" applyNumberFormat="1" applyFont="1" applyBorder="1" applyAlignment="1">
      <alignment horizontal="center" vertical="center"/>
    </xf>
    <xf numFmtId="1" fontId="34" fillId="0" borderId="23" xfId="0" applyNumberFormat="1" applyFont="1" applyBorder="1" applyAlignment="1">
      <alignment horizontal="center" vertical="center"/>
    </xf>
    <xf numFmtId="176" fontId="38" fillId="0" borderId="23" xfId="0" applyFont="1" applyBorder="1" applyAlignment="1">
      <alignment horizontal="center" vertical="center"/>
    </xf>
    <xf numFmtId="176" fontId="41" fillId="5" borderId="23" xfId="0" applyFont="1" applyFill="1" applyBorder="1" applyAlignment="1">
      <alignment horizontal="center" vertical="center"/>
    </xf>
    <xf numFmtId="176" fontId="39" fillId="14" borderId="24" xfId="0" applyFont="1" applyFill="1" applyBorder="1" applyAlignment="1">
      <alignment horizontal="center" vertical="center"/>
    </xf>
    <xf numFmtId="176" fontId="39" fillId="14" borderId="25" xfId="0" applyFont="1" applyFill="1" applyBorder="1" applyAlignment="1">
      <alignment horizontal="center" vertical="center"/>
    </xf>
    <xf numFmtId="176" fontId="41" fillId="0" borderId="13" xfId="0" applyFont="1" applyBorder="1" applyAlignment="1">
      <alignment horizontal="center" vertical="center"/>
    </xf>
    <xf numFmtId="176" fontId="41" fillId="5" borderId="13" xfId="0" applyFont="1" applyFill="1" applyBorder="1" applyAlignment="1">
      <alignment horizontal="center" vertical="center"/>
    </xf>
    <xf numFmtId="177" fontId="42" fillId="0" borderId="13" xfId="0" applyNumberFormat="1" applyFont="1" applyBorder="1" applyAlignment="1">
      <alignment horizontal="center" vertical="center"/>
    </xf>
    <xf numFmtId="176" fontId="38" fillId="0" borderId="9" xfId="0" applyFont="1" applyBorder="1" applyAlignment="1">
      <alignment horizontal="center" vertical="center"/>
    </xf>
    <xf numFmtId="176" fontId="38" fillId="5" borderId="9" xfId="0" applyFont="1" applyFill="1" applyBorder="1" applyAlignment="1">
      <alignment horizontal="center" vertical="center"/>
    </xf>
    <xf numFmtId="176" fontId="39" fillId="14" borderId="9" xfId="0" applyFont="1" applyFill="1" applyBorder="1" applyAlignment="1">
      <alignment horizontal="center" vertical="center"/>
    </xf>
    <xf numFmtId="177" fontId="42" fillId="0" borderId="10" xfId="0" applyNumberFormat="1" applyFont="1" applyBorder="1" applyAlignment="1">
      <alignment horizontal="center" vertical="center"/>
    </xf>
    <xf numFmtId="177" fontId="38" fillId="0" borderId="10" xfId="0" applyNumberFormat="1" applyFont="1" applyBorder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76" fontId="38" fillId="0" borderId="0" xfId="0" applyFont="1" applyAlignment="1">
      <alignment horizontal="center" vertical="center"/>
    </xf>
    <xf numFmtId="176" fontId="41" fillId="0" borderId="0" xfId="0" applyFont="1" applyAlignment="1">
      <alignment horizontal="center" vertical="center"/>
    </xf>
    <xf numFmtId="176" fontId="39" fillId="0" borderId="0" xfId="0" applyFont="1" applyAlignment="1">
      <alignment horizontal="center" vertical="center"/>
    </xf>
    <xf numFmtId="176" fontId="43" fillId="0" borderId="0" xfId="0" applyFont="1" applyAlignment="1">
      <alignment horizontal="left" vertical="center"/>
    </xf>
    <xf numFmtId="176" fontId="44" fillId="0" borderId="0" xfId="0" applyFont="1" applyAlignment="1">
      <alignment horizontal="left" vertical="center"/>
    </xf>
    <xf numFmtId="176" fontId="45" fillId="0" borderId="0" xfId="0" applyFont="1" applyAlignment="1">
      <alignment horizontal="left" vertical="center"/>
    </xf>
    <xf numFmtId="14" fontId="45" fillId="0" borderId="0" xfId="0" applyNumberFormat="1" applyFont="1" applyAlignment="1">
      <alignment horizontal="left" vertical="center"/>
    </xf>
    <xf numFmtId="176" fontId="46" fillId="0" borderId="0" xfId="0" applyFont="1" applyAlignment="1">
      <alignment horizontal="left" vertical="center"/>
    </xf>
    <xf numFmtId="176" fontId="47" fillId="0" borderId="0" xfId="0" applyFont="1" applyAlignment="1">
      <alignment horizontal="left" vertical="center"/>
    </xf>
    <xf numFmtId="14" fontId="47" fillId="0" borderId="0" xfId="0" applyNumberFormat="1" applyFont="1" applyAlignment="1">
      <alignment horizontal="left" vertical="center"/>
    </xf>
    <xf numFmtId="176" fontId="48" fillId="0" borderId="0" xfId="0" applyFont="1" applyAlignment="1">
      <alignment horizontal="left" vertical="center"/>
    </xf>
    <xf numFmtId="14" fontId="48" fillId="0" borderId="0" xfId="0" applyNumberFormat="1" applyFont="1" applyAlignment="1">
      <alignment horizontal="left" vertical="center"/>
    </xf>
    <xf numFmtId="176" fontId="49" fillId="0" borderId="0" xfId="0" applyFont="1" applyAlignment="1">
      <alignment horizontal="center" vertical="center"/>
    </xf>
    <xf numFmtId="176" fontId="49" fillId="0" borderId="0" xfId="0" applyFont="1">
      <alignment vertical="center"/>
    </xf>
    <xf numFmtId="14" fontId="49" fillId="0" borderId="0" xfId="0" applyNumberFormat="1" applyFont="1">
      <alignment vertical="center"/>
    </xf>
    <xf numFmtId="176" fontId="0" fillId="0" borderId="0" xfId="0" applyFont="1" applyAlignment="1">
      <alignment horizontal="center" vertical="center"/>
    </xf>
    <xf numFmtId="177" fontId="33" fillId="6" borderId="9" xfId="0" applyNumberFormat="1" applyFont="1" applyFill="1" applyBorder="1" applyAlignment="1">
      <alignment horizontal="center" vertical="center"/>
    </xf>
    <xf numFmtId="177" fontId="50" fillId="6" borderId="9" xfId="0" applyNumberFormat="1" applyFont="1" applyFill="1" applyBorder="1" applyAlignment="1">
      <alignment horizontal="center" vertical="center" wrapText="1"/>
    </xf>
    <xf numFmtId="14" fontId="51" fillId="13" borderId="26" xfId="0" applyNumberFormat="1" applyFont="1" applyFill="1" applyBorder="1">
      <alignment vertical="center"/>
    </xf>
    <xf numFmtId="14" fontId="51" fillId="13" borderId="0" xfId="0" applyNumberFormat="1" applyFont="1" applyFill="1">
      <alignment vertical="center"/>
    </xf>
    <xf numFmtId="14" fontId="37" fillId="13" borderId="4" xfId="0" applyNumberFormat="1" applyFont="1" applyFill="1" applyBorder="1" applyAlignment="1">
      <alignment horizontal="center" vertical="center" wrapText="1"/>
    </xf>
    <xf numFmtId="177" fontId="38" fillId="5" borderId="10" xfId="0" applyNumberFormat="1" applyFont="1" applyFill="1" applyBorder="1" applyAlignment="1">
      <alignment horizontal="center" vertical="center" wrapText="1"/>
    </xf>
    <xf numFmtId="14" fontId="0" fillId="14" borderId="0" xfId="0" applyNumberFormat="1" applyFill="1">
      <alignment vertical="center"/>
    </xf>
    <xf numFmtId="177" fontId="38" fillId="0" borderId="13" xfId="0" applyNumberFormat="1" applyFont="1" applyBorder="1" applyAlignment="1">
      <alignment horizontal="center" vertical="center"/>
    </xf>
    <xf numFmtId="177" fontId="38" fillId="5" borderId="13" xfId="0" applyNumberFormat="1" applyFont="1" applyFill="1" applyBorder="1" applyAlignment="1">
      <alignment horizontal="center" vertical="center" wrapText="1"/>
    </xf>
    <xf numFmtId="14" fontId="52" fillId="0" borderId="0" xfId="0" applyNumberFormat="1" applyFont="1" applyAlignment="1">
      <alignment horizontal="left" vertical="center"/>
    </xf>
    <xf numFmtId="14" fontId="48" fillId="0" borderId="0" xfId="0" applyNumberFormat="1" applyFont="1">
      <alignment vertical="center"/>
    </xf>
    <xf numFmtId="14" fontId="7" fillId="4" borderId="27" xfId="0" applyNumberFormat="1" applyFont="1" applyFill="1" applyBorder="1" applyAlignment="1">
      <alignment horizontal="center" vertical="center" wrapText="1"/>
    </xf>
    <xf numFmtId="14" fontId="7" fillId="4" borderId="28" xfId="0" applyNumberFormat="1" applyFont="1" applyFill="1" applyBorder="1" applyAlignment="1">
      <alignment horizontal="center" vertical="center" wrapText="1"/>
    </xf>
    <xf numFmtId="14" fontId="7" fillId="4" borderId="9" xfId="0" applyNumberFormat="1" applyFont="1" applyFill="1" applyBorder="1" applyAlignment="1">
      <alignment horizontal="center" vertical="center" wrapText="1"/>
    </xf>
    <xf numFmtId="176" fontId="12" fillId="4" borderId="4" xfId="0" applyFont="1" applyFill="1" applyBorder="1" applyAlignment="1">
      <alignment horizontal="center" vertical="center" wrapText="1"/>
    </xf>
    <xf numFmtId="176" fontId="12" fillId="4" borderId="8" xfId="0" applyFont="1" applyFill="1" applyBorder="1" applyAlignment="1">
      <alignment horizontal="center" vertical="center" wrapText="1"/>
    </xf>
    <xf numFmtId="177" fontId="53" fillId="7" borderId="9" xfId="0" applyNumberFormat="1" applyFont="1" applyFill="1" applyBorder="1" applyAlignment="1">
      <alignment horizontal="center" vertical="center" wrapText="1"/>
    </xf>
    <xf numFmtId="177" fontId="53" fillId="7" borderId="18" xfId="0" applyNumberFormat="1" applyFont="1" applyFill="1" applyBorder="1" applyAlignment="1">
      <alignment horizontal="center" vertical="center" wrapText="1"/>
    </xf>
    <xf numFmtId="14" fontId="54" fillId="11" borderId="5" xfId="0" applyNumberFormat="1" applyFont="1" applyFill="1" applyBorder="1" applyAlignment="1">
      <alignment horizontal="center" vertical="center" wrapText="1"/>
    </xf>
    <xf numFmtId="14" fontId="54" fillId="11" borderId="6" xfId="0" applyNumberFormat="1" applyFont="1" applyFill="1" applyBorder="1" applyAlignment="1">
      <alignment horizontal="center" vertical="center" wrapText="1"/>
    </xf>
    <xf numFmtId="14" fontId="54" fillId="15" borderId="5" xfId="0" applyNumberFormat="1" applyFont="1" applyFill="1" applyBorder="1" applyAlignment="1">
      <alignment horizontal="center" vertical="center" wrapText="1"/>
    </xf>
    <xf numFmtId="14" fontId="54" fillId="11" borderId="3" xfId="0" applyNumberFormat="1" applyFont="1" applyFill="1" applyBorder="1" applyAlignment="1">
      <alignment horizontal="center" vertical="center" wrapText="1"/>
    </xf>
    <xf numFmtId="14" fontId="54" fillId="15" borderId="3" xfId="0" applyNumberFormat="1" applyFont="1" applyFill="1" applyBorder="1" applyAlignment="1">
      <alignment horizontal="center" vertical="center" wrapText="1"/>
    </xf>
    <xf numFmtId="177" fontId="38" fillId="7" borderId="10" xfId="0" applyNumberFormat="1" applyFont="1" applyFill="1" applyBorder="1" applyAlignment="1">
      <alignment horizontal="center" vertical="center"/>
    </xf>
    <xf numFmtId="177" fontId="55" fillId="15" borderId="10" xfId="0" applyNumberFormat="1" applyFont="1" applyFill="1" applyBorder="1" applyAlignment="1">
      <alignment horizontal="center" vertical="center"/>
    </xf>
    <xf numFmtId="177" fontId="41" fillId="11" borderId="10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14" fontId="56" fillId="0" borderId="0" xfId="0" applyNumberFormat="1" applyFont="1" applyAlignment="1">
      <alignment horizontal="left" vertical="center"/>
    </xf>
    <xf numFmtId="14" fontId="56" fillId="0" borderId="0" xfId="0" applyNumberFormat="1" applyFont="1">
      <alignment vertical="center"/>
    </xf>
    <xf numFmtId="176" fontId="3" fillId="2" borderId="0" xfId="0" applyFont="1" applyFill="1" applyAlignment="1">
      <alignment vertical="center" wrapText="1"/>
    </xf>
    <xf numFmtId="176" fontId="7" fillId="0" borderId="4" xfId="0" applyFont="1" applyBorder="1" applyAlignment="1">
      <alignment horizontal="center" vertical="center" wrapText="1"/>
    </xf>
    <xf numFmtId="176" fontId="7" fillId="0" borderId="8" xfId="0" applyFont="1" applyBorder="1" applyAlignment="1">
      <alignment horizontal="center" vertical="center" wrapText="1"/>
    </xf>
    <xf numFmtId="176" fontId="7" fillId="0" borderId="18" xfId="0" applyFont="1" applyBorder="1" applyAlignment="1">
      <alignment horizontal="center" vertical="center" wrapText="1"/>
    </xf>
    <xf numFmtId="176" fontId="8" fillId="0" borderId="5" xfId="0" applyFont="1" applyBorder="1" applyAlignment="1">
      <alignment horizontal="center" vertical="center" wrapText="1"/>
    </xf>
    <xf numFmtId="177" fontId="33" fillId="8" borderId="9" xfId="0" applyNumberFormat="1" applyFont="1" applyFill="1" applyBorder="1" applyAlignment="1">
      <alignment horizontal="center" vertical="center"/>
    </xf>
    <xf numFmtId="177" fontId="33" fillId="7" borderId="9" xfId="0" applyNumberFormat="1" applyFont="1" applyFill="1" applyBorder="1" applyAlignment="1">
      <alignment horizontal="center" vertical="center" wrapText="1"/>
    </xf>
    <xf numFmtId="177" fontId="33" fillId="0" borderId="9" xfId="0" applyNumberFormat="1" applyFont="1" applyBorder="1" applyAlignment="1">
      <alignment horizontal="center" vertical="center" wrapText="1"/>
    </xf>
    <xf numFmtId="2" fontId="0" fillId="0" borderId="0" xfId="0" applyNumberFormat="1">
      <alignment vertical="center"/>
    </xf>
    <xf numFmtId="14" fontId="54" fillId="15" borderId="6" xfId="0" applyNumberFormat="1" applyFont="1" applyFill="1" applyBorder="1" applyAlignment="1">
      <alignment horizontal="center" vertical="center" wrapText="1"/>
    </xf>
    <xf numFmtId="14" fontId="37" fillId="13" borderId="11" xfId="0" applyNumberFormat="1" applyFont="1" applyFill="1" applyBorder="1" applyAlignment="1">
      <alignment horizontal="center" vertical="center" wrapText="1"/>
    </xf>
    <xf numFmtId="14" fontId="37" fillId="0" borderId="0" xfId="0" applyNumberFormat="1" applyFont="1" applyAlignment="1">
      <alignment horizontal="center" vertical="center" wrapText="1"/>
    </xf>
    <xf numFmtId="176" fontId="39" fillId="14" borderId="15" xfId="0" applyFont="1" applyFill="1" applyBorder="1" applyAlignment="1">
      <alignment horizontal="center" vertical="center"/>
    </xf>
    <xf numFmtId="177" fontId="38" fillId="0" borderId="16" xfId="0" applyNumberFormat="1" applyFont="1" applyBorder="1" applyAlignment="1">
      <alignment horizontal="center" vertical="center"/>
    </xf>
    <xf numFmtId="177" fontId="38" fillId="7" borderId="16" xfId="0" applyNumberFormat="1" applyFont="1" applyFill="1" applyBorder="1" applyAlignment="1">
      <alignment horizontal="center" vertical="center"/>
    </xf>
    <xf numFmtId="176" fontId="39" fillId="14" borderId="29" xfId="0" applyFont="1" applyFill="1" applyBorder="1" applyAlignment="1">
      <alignment horizontal="center" vertical="center"/>
    </xf>
    <xf numFmtId="176" fontId="0" fillId="14" borderId="30" xfId="0" applyFill="1" applyBorder="1">
      <alignment vertical="center"/>
    </xf>
    <xf numFmtId="176" fontId="39" fillId="14" borderId="31" xfId="0" applyFont="1" applyFill="1" applyBorder="1" applyAlignment="1">
      <alignment horizontal="center" vertical="center"/>
    </xf>
    <xf numFmtId="177" fontId="38" fillId="0" borderId="15" xfId="0" applyNumberFormat="1" applyFont="1" applyBorder="1" applyAlignment="1">
      <alignment horizontal="center" vertical="center"/>
    </xf>
    <xf numFmtId="176" fontId="39" fillId="14" borderId="32" xfId="0" applyFont="1" applyFill="1" applyBorder="1" applyAlignment="1">
      <alignment horizontal="center" vertical="center"/>
    </xf>
    <xf numFmtId="176" fontId="57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176" fontId="7" fillId="0" borderId="0" xfId="0" applyFont="1" applyAlignment="1">
      <alignment horizontal="center" vertical="center" wrapText="1"/>
    </xf>
    <xf numFmtId="176" fontId="36" fillId="13" borderId="33" xfId="0" applyFont="1" applyFill="1" applyBorder="1" applyAlignment="1">
      <alignment horizontal="center" vertical="center"/>
    </xf>
    <xf numFmtId="176" fontId="36" fillId="13" borderId="34" xfId="0" applyFont="1" applyFill="1" applyBorder="1" applyAlignment="1">
      <alignment horizontal="center" vertical="center"/>
    </xf>
    <xf numFmtId="176" fontId="37" fillId="13" borderId="34" xfId="0" applyFont="1" applyFill="1" applyBorder="1" applyAlignment="1">
      <alignment horizontal="center" vertical="center" wrapText="1"/>
    </xf>
    <xf numFmtId="14" fontId="7" fillId="13" borderId="35" xfId="0" applyNumberFormat="1" applyFont="1" applyFill="1" applyBorder="1" applyAlignment="1">
      <alignment horizontal="center" vertical="center" wrapText="1"/>
    </xf>
    <xf numFmtId="14" fontId="7" fillId="13" borderId="36" xfId="0" applyNumberFormat="1" applyFont="1" applyFill="1" applyBorder="1" applyAlignment="1">
      <alignment horizontal="center" vertical="center" wrapText="1"/>
    </xf>
    <xf numFmtId="176" fontId="36" fillId="13" borderId="17" xfId="0" applyFont="1" applyFill="1" applyBorder="1" applyAlignment="1">
      <alignment horizontal="center" vertical="center"/>
    </xf>
    <xf numFmtId="14" fontId="7" fillId="13" borderId="5" xfId="0" applyNumberFormat="1" applyFont="1" applyFill="1" applyBorder="1" applyAlignment="1">
      <alignment horizontal="center" vertical="center" wrapText="1"/>
    </xf>
    <xf numFmtId="14" fontId="7" fillId="13" borderId="6" xfId="0" applyNumberFormat="1" applyFont="1" applyFill="1" applyBorder="1" applyAlignment="1">
      <alignment horizontal="center" vertical="center" wrapText="1"/>
    </xf>
    <xf numFmtId="14" fontId="7" fillId="13" borderId="3" xfId="0" applyNumberFormat="1" applyFont="1" applyFill="1" applyBorder="1" applyAlignment="1">
      <alignment horizontal="center" vertical="center" wrapText="1"/>
    </xf>
    <xf numFmtId="1" fontId="58" fillId="0" borderId="20" xfId="0" applyNumberFormat="1" applyFont="1" applyBorder="1" applyAlignment="1">
      <alignment horizontal="center" vertical="center"/>
    </xf>
    <xf numFmtId="1" fontId="59" fillId="0" borderId="13" xfId="0" applyNumberFormat="1" applyFont="1" applyBorder="1" applyAlignment="1">
      <alignment horizontal="center" vertical="center"/>
    </xf>
    <xf numFmtId="176" fontId="59" fillId="0" borderId="9" xfId="0" applyFont="1" applyBorder="1" applyAlignment="1">
      <alignment horizontal="center" vertical="center"/>
    </xf>
    <xf numFmtId="176" fontId="59" fillId="5" borderId="9" xfId="0" applyFont="1" applyFill="1" applyBorder="1" applyAlignment="1">
      <alignment horizontal="center" vertical="center"/>
    </xf>
    <xf numFmtId="176" fontId="60" fillId="0" borderId="10" xfId="0" applyFont="1" applyBorder="1">
      <alignment vertical="center"/>
    </xf>
    <xf numFmtId="1" fontId="58" fillId="0" borderId="21" xfId="0" applyNumberFormat="1" applyFont="1" applyBorder="1" applyAlignment="1">
      <alignment horizontal="center" vertical="center"/>
    </xf>
    <xf numFmtId="1" fontId="59" fillId="0" borderId="10" xfId="0" applyNumberFormat="1" applyFont="1" applyBorder="1" applyAlignment="1">
      <alignment horizontal="center" vertical="center"/>
    </xf>
    <xf numFmtId="177" fontId="61" fillId="0" borderId="10" xfId="0" applyNumberFormat="1" applyFont="1" applyBorder="1">
      <alignment vertical="center"/>
    </xf>
    <xf numFmtId="176" fontId="59" fillId="0" borderId="10" xfId="0" applyFont="1" applyBorder="1" applyAlignment="1">
      <alignment horizontal="center" vertical="center"/>
    </xf>
    <xf numFmtId="176" fontId="59" fillId="5" borderId="10" xfId="0" applyFont="1" applyFill="1" applyBorder="1" applyAlignment="1">
      <alignment horizontal="center" vertical="center"/>
    </xf>
    <xf numFmtId="177" fontId="62" fillId="0" borderId="10" xfId="0" applyNumberFormat="1" applyFont="1" applyBorder="1" applyAlignment="1">
      <alignment horizontal="center" vertical="center"/>
    </xf>
    <xf numFmtId="177" fontId="59" fillId="0" borderId="10" xfId="0" applyNumberFormat="1" applyFont="1" applyBorder="1" applyAlignment="1">
      <alignment horizontal="center" vertical="center"/>
    </xf>
    <xf numFmtId="177" fontId="62" fillId="0" borderId="10" xfId="0" applyNumberFormat="1" applyFont="1" applyBorder="1">
      <alignment vertical="center"/>
    </xf>
    <xf numFmtId="176" fontId="59" fillId="0" borderId="3" xfId="0" applyFont="1" applyBorder="1" applyAlignment="1">
      <alignment horizontal="center" vertical="center"/>
    </xf>
    <xf numFmtId="176" fontId="59" fillId="5" borderId="3" xfId="0" applyFont="1" applyFill="1" applyBorder="1" applyAlignment="1">
      <alignment horizontal="center" vertical="center"/>
    </xf>
    <xf numFmtId="1" fontId="58" fillId="0" borderId="22" xfId="0" applyNumberFormat="1" applyFont="1" applyBorder="1" applyAlignment="1">
      <alignment horizontal="center" vertical="center"/>
    </xf>
    <xf numFmtId="1" fontId="59" fillId="0" borderId="23" xfId="0" applyNumberFormat="1" applyFont="1" applyBorder="1" applyAlignment="1">
      <alignment horizontal="center" vertical="center"/>
    </xf>
    <xf numFmtId="176" fontId="59" fillId="0" borderId="23" xfId="0" applyFont="1" applyBorder="1" applyAlignment="1">
      <alignment horizontal="center" vertical="center"/>
    </xf>
    <xf numFmtId="176" fontId="62" fillId="5" borderId="23" xfId="0" applyFont="1" applyFill="1" applyBorder="1" applyAlignment="1">
      <alignment horizontal="center" vertical="center"/>
    </xf>
    <xf numFmtId="177" fontId="61" fillId="0" borderId="23" xfId="0" applyNumberFormat="1" applyFont="1" applyBorder="1">
      <alignment vertical="center"/>
    </xf>
    <xf numFmtId="176" fontId="62" fillId="0" borderId="13" xfId="0" applyFont="1" applyBorder="1" applyAlignment="1">
      <alignment horizontal="center" vertical="center"/>
    </xf>
    <xf numFmtId="176" fontId="62" fillId="5" borderId="13" xfId="0" applyFont="1" applyFill="1" applyBorder="1" applyAlignment="1">
      <alignment horizontal="center" vertical="center"/>
    </xf>
    <xf numFmtId="177" fontId="58" fillId="0" borderId="34" xfId="0" applyNumberFormat="1" applyFont="1" applyBorder="1" applyAlignment="1">
      <alignment horizontal="center" vertical="center"/>
    </xf>
    <xf numFmtId="177" fontId="59" fillId="0" borderId="23" xfId="0" applyNumberFormat="1" applyFont="1" applyBorder="1" applyAlignment="1">
      <alignment horizontal="center" vertical="center"/>
    </xf>
    <xf numFmtId="14" fontId="63" fillId="13" borderId="35" xfId="0" applyNumberFormat="1" applyFont="1" applyFill="1" applyBorder="1" applyAlignment="1">
      <alignment horizontal="center" vertical="center" wrapText="1"/>
    </xf>
    <xf numFmtId="14" fontId="63" fillId="13" borderId="36" xfId="0" applyNumberFormat="1" applyFont="1" applyFill="1" applyBorder="1" applyAlignment="1">
      <alignment horizontal="center" vertical="center" wrapText="1"/>
    </xf>
    <xf numFmtId="14" fontId="64" fillId="13" borderId="37" xfId="0" applyNumberFormat="1" applyFont="1" applyFill="1" applyBorder="1">
      <alignment vertical="center"/>
    </xf>
    <xf numFmtId="176" fontId="63" fillId="13" borderId="34" xfId="0" applyFont="1" applyFill="1" applyBorder="1" applyAlignment="1">
      <alignment horizontal="center" vertical="center" wrapText="1"/>
    </xf>
    <xf numFmtId="14" fontId="63" fillId="13" borderId="5" xfId="0" applyNumberFormat="1" applyFont="1" applyFill="1" applyBorder="1" applyAlignment="1">
      <alignment horizontal="center" vertical="center" wrapText="1"/>
    </xf>
    <xf numFmtId="14" fontId="63" fillId="13" borderId="6" xfId="0" applyNumberFormat="1" applyFont="1" applyFill="1" applyBorder="1" applyAlignment="1">
      <alignment horizontal="center" vertical="center" wrapText="1"/>
    </xf>
    <xf numFmtId="14" fontId="64" fillId="13" borderId="0" xfId="0" applyNumberFormat="1" applyFont="1" applyFill="1">
      <alignment vertical="center"/>
    </xf>
    <xf numFmtId="176" fontId="63" fillId="13" borderId="7" xfId="0" applyFont="1" applyFill="1" applyBorder="1" applyAlignment="1">
      <alignment horizontal="center" vertical="center" wrapText="1"/>
    </xf>
    <xf numFmtId="14" fontId="63" fillId="13" borderId="3" xfId="0" applyNumberFormat="1" applyFont="1" applyFill="1" applyBorder="1" applyAlignment="1">
      <alignment horizontal="center" vertical="center" wrapText="1"/>
    </xf>
    <xf numFmtId="176" fontId="60" fillId="5" borderId="10" xfId="0" applyFont="1" applyFill="1" applyBorder="1" applyAlignment="1">
      <alignment horizontal="center" vertical="center"/>
    </xf>
    <xf numFmtId="177" fontId="61" fillId="5" borderId="10" xfId="0" applyNumberFormat="1" applyFont="1" applyFill="1" applyBorder="1" applyAlignment="1">
      <alignment horizontal="center" vertical="center"/>
    </xf>
    <xf numFmtId="177" fontId="59" fillId="5" borderId="10" xfId="0" applyNumberFormat="1" applyFont="1" applyFill="1" applyBorder="1" applyAlignment="1">
      <alignment horizontal="center" vertical="center" wrapText="1"/>
    </xf>
    <xf numFmtId="177" fontId="62" fillId="5" borderId="10" xfId="0" applyNumberFormat="1" applyFont="1" applyFill="1" applyBorder="1" applyAlignment="1">
      <alignment horizontal="center" vertical="center"/>
    </xf>
    <xf numFmtId="177" fontId="61" fillId="5" borderId="23" xfId="0" applyNumberFormat="1" applyFont="1" applyFill="1" applyBorder="1" applyAlignment="1">
      <alignment horizontal="center" vertical="center"/>
    </xf>
    <xf numFmtId="177" fontId="59" fillId="0" borderId="34" xfId="0" applyNumberFormat="1" applyFont="1" applyBorder="1" applyAlignment="1">
      <alignment horizontal="center" vertical="center"/>
    </xf>
    <xf numFmtId="177" fontId="59" fillId="5" borderId="34" xfId="0" applyNumberFormat="1" applyFont="1" applyFill="1" applyBorder="1" applyAlignment="1">
      <alignment horizontal="center" vertical="center" wrapText="1"/>
    </xf>
    <xf numFmtId="177" fontId="59" fillId="5" borderId="23" xfId="0" applyNumberFormat="1" applyFont="1" applyFill="1" applyBorder="1" applyAlignment="1">
      <alignment horizontal="center" vertical="center" wrapText="1"/>
    </xf>
    <xf numFmtId="14" fontId="52" fillId="0" borderId="0" xfId="0" applyNumberFormat="1" applyFont="1" applyAlignment="1">
      <alignment horizontal="center" vertical="center"/>
    </xf>
    <xf numFmtId="14" fontId="47" fillId="0" borderId="0" xfId="0" applyNumberFormat="1" applyFont="1" applyAlignment="1">
      <alignment horizontal="center" vertical="center"/>
    </xf>
    <xf numFmtId="14" fontId="48" fillId="0" borderId="0" xfId="0" applyNumberFormat="1" applyFont="1" applyAlignment="1">
      <alignment horizontal="center" vertical="center"/>
    </xf>
    <xf numFmtId="14" fontId="7" fillId="13" borderId="38" xfId="0" applyNumberFormat="1" applyFont="1" applyFill="1" applyBorder="1" applyAlignment="1">
      <alignment horizontal="center" vertical="center" wrapText="1"/>
    </xf>
    <xf numFmtId="14" fontId="7" fillId="13" borderId="29" xfId="0" applyNumberFormat="1" applyFont="1" applyFill="1" applyBorder="1" applyAlignment="1">
      <alignment horizontal="center" vertical="center" wrapText="1"/>
    </xf>
    <xf numFmtId="14" fontId="7" fillId="13" borderId="39" xfId="0" applyNumberFormat="1" applyFont="1" applyFill="1" applyBorder="1" applyAlignment="1">
      <alignment horizontal="center" vertical="center" wrapText="1"/>
    </xf>
    <xf numFmtId="176" fontId="60" fillId="0" borderId="16" xfId="0" applyFont="1" applyBorder="1">
      <alignment vertical="center"/>
    </xf>
    <xf numFmtId="177" fontId="61" fillId="0" borderId="16" xfId="0" applyNumberFormat="1" applyFont="1" applyBorder="1">
      <alignment vertical="center"/>
    </xf>
    <xf numFmtId="177" fontId="59" fillId="0" borderId="16" xfId="0" applyNumberFormat="1" applyFont="1" applyBorder="1" applyAlignment="1">
      <alignment horizontal="center" vertical="center"/>
    </xf>
    <xf numFmtId="176" fontId="65" fillId="0" borderId="17" xfId="0" applyFont="1" applyBorder="1" applyAlignment="1">
      <alignment horizontal="center" vertical="center"/>
    </xf>
    <xf numFmtId="176" fontId="65" fillId="0" borderId="0" xfId="0" applyFont="1" applyAlignment="1">
      <alignment horizontal="center" vertical="center"/>
    </xf>
    <xf numFmtId="176" fontId="65" fillId="0" borderId="0" xfId="0" applyFont="1">
      <alignment vertical="center"/>
    </xf>
    <xf numFmtId="177" fontId="62" fillId="0" borderId="16" xfId="0" applyNumberFormat="1" applyFont="1" applyBorder="1">
      <alignment vertical="center"/>
    </xf>
    <xf numFmtId="177" fontId="61" fillId="0" borderId="40" xfId="0" applyNumberFormat="1" applyFont="1" applyBorder="1">
      <alignment vertical="center"/>
    </xf>
    <xf numFmtId="177" fontId="59" fillId="0" borderId="41" xfId="0" applyNumberFormat="1" applyFont="1" applyBorder="1" applyAlignment="1">
      <alignment horizontal="center" vertical="center"/>
    </xf>
    <xf numFmtId="177" fontId="59" fillId="0" borderId="40" xfId="0" applyNumberFormat="1" applyFont="1" applyBorder="1" applyAlignment="1">
      <alignment horizontal="center" vertical="center"/>
    </xf>
    <xf numFmtId="176" fontId="19" fillId="2" borderId="0" xfId="0" applyFont="1" applyFill="1" applyAlignment="1">
      <alignment horizontal="center" wrapText="1"/>
    </xf>
    <xf numFmtId="14" fontId="8" fillId="6" borderId="10" xfId="0" applyNumberFormat="1" applyFont="1" applyFill="1" applyBorder="1" applyAlignment="1">
      <alignment horizontal="center" vertical="center"/>
    </xf>
    <xf numFmtId="14" fontId="11" fillId="6" borderId="10" xfId="0" applyNumberFormat="1" applyFont="1" applyFill="1" applyBorder="1" applyAlignment="1">
      <alignment horizontal="center" vertical="center"/>
    </xf>
    <xf numFmtId="176" fontId="66" fillId="11" borderId="10" xfId="0" applyFont="1" applyFill="1" applyBorder="1" applyAlignment="1">
      <alignment horizontal="center" vertical="center" wrapText="1"/>
    </xf>
    <xf numFmtId="176" fontId="10" fillId="0" borderId="10" xfId="0" applyFont="1" applyBorder="1" applyAlignment="1">
      <alignment horizontal="center" vertical="center" wrapText="1"/>
    </xf>
    <xf numFmtId="176" fontId="10" fillId="0" borderId="0" xfId="0" applyFont="1" applyAlignment="1">
      <alignment horizontal="center" vertical="center" wrapText="1"/>
    </xf>
    <xf numFmtId="14" fontId="22" fillId="0" borderId="0" xfId="0" applyNumberFormat="1" applyFont="1">
      <alignment vertical="center"/>
    </xf>
    <xf numFmtId="176" fontId="67" fillId="0" borderId="0" xfId="0" applyFont="1">
      <alignment vertical="center"/>
    </xf>
    <xf numFmtId="14" fontId="67" fillId="0" borderId="0" xfId="0" applyNumberFormat="1" applyFont="1">
      <alignment vertical="center"/>
    </xf>
    <xf numFmtId="2" fontId="68" fillId="0" borderId="0" xfId="0" applyNumberFormat="1" applyFont="1">
      <alignment vertical="center"/>
    </xf>
    <xf numFmtId="176" fontId="69" fillId="0" borderId="0" xfId="0" applyFont="1" applyAlignment="1">
      <alignment horizontal="center"/>
    </xf>
    <xf numFmtId="176" fontId="10" fillId="5" borderId="10" xfId="0" applyFont="1" applyFill="1" applyBorder="1" applyAlignment="1">
      <alignment horizontal="center" vertical="center" wrapText="1"/>
    </xf>
    <xf numFmtId="14" fontId="70" fillId="0" borderId="8" xfId="0" applyNumberFormat="1" applyFont="1" applyBorder="1" applyAlignment="1">
      <alignment horizontal="center" vertical="center" wrapText="1"/>
    </xf>
    <xf numFmtId="14" fontId="70" fillId="0" borderId="0" xfId="0" applyNumberFormat="1" applyFont="1" applyAlignment="1">
      <alignment horizontal="center" vertical="center" wrapText="1"/>
    </xf>
    <xf numFmtId="176" fontId="71" fillId="0" borderId="0" xfId="0" applyFont="1" applyAlignment="1">
      <alignment horizontal="center" vertical="center" wrapText="1"/>
    </xf>
    <xf numFmtId="176" fontId="8" fillId="7" borderId="10" xfId="0" applyFont="1" applyFill="1" applyBorder="1" applyAlignment="1">
      <alignment horizontal="center" vertical="center" wrapText="1"/>
    </xf>
    <xf numFmtId="14" fontId="9" fillId="7" borderId="10" xfId="0" applyNumberFormat="1" applyFont="1" applyFill="1" applyBorder="1" applyAlignment="1">
      <alignment horizontal="center" vertical="center" wrapText="1"/>
    </xf>
    <xf numFmtId="176" fontId="72" fillId="0" borderId="0" xfId="0" applyFont="1">
      <alignment vertical="center"/>
    </xf>
    <xf numFmtId="176" fontId="73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14" fontId="67" fillId="0" borderId="0" xfId="0" applyNumberFormat="1" applyFont="1" applyAlignment="1">
      <alignment horizontal="center" vertical="center"/>
    </xf>
    <xf numFmtId="14" fontId="27" fillId="0" borderId="0" xfId="0" applyNumberFormat="1" applyFont="1" applyAlignment="1">
      <alignment horizontal="center" vertical="center"/>
    </xf>
    <xf numFmtId="176" fontId="25" fillId="0" borderId="0" xfId="0" applyFont="1" applyAlignment="1"/>
    <xf numFmtId="176" fontId="28" fillId="0" borderId="0" xfId="0" applyFont="1" applyAlignment="1">
      <alignment horizontal="center"/>
    </xf>
    <xf numFmtId="178" fontId="0" fillId="0" borderId="0" xfId="0" applyNumberFormat="1" applyAlignment="1">
      <alignment horizontal="center" vertical="center"/>
    </xf>
    <xf numFmtId="14" fontId="74" fillId="0" borderId="8" xfId="0" applyNumberFormat="1" applyFont="1" applyBorder="1" applyAlignment="1">
      <alignment horizontal="left" vertical="center" wrapText="1"/>
    </xf>
    <xf numFmtId="14" fontId="74" fillId="0" borderId="0" xfId="0" applyNumberFormat="1" applyFont="1" applyAlignment="1">
      <alignment horizontal="left" vertical="center" wrapText="1"/>
    </xf>
    <xf numFmtId="14" fontId="73" fillId="0" borderId="0" xfId="0" applyNumberFormat="1" applyFont="1" applyAlignment="1">
      <alignment horizontal="center" vertical="center" wrapText="1"/>
    </xf>
    <xf numFmtId="176" fontId="70" fillId="0" borderId="0" xfId="0" applyFont="1" applyAlignment="1">
      <alignment horizontal="center" vertical="center" wrapText="1"/>
    </xf>
    <xf numFmtId="176" fontId="75" fillId="0" borderId="0" xfId="0" applyFont="1">
      <alignment vertical="center"/>
    </xf>
    <xf numFmtId="176" fontId="75" fillId="0" borderId="0" xfId="0" applyFont="1" applyFill="1">
      <alignment vertical="center"/>
    </xf>
    <xf numFmtId="176" fontId="0" fillId="0" borderId="0" xfId="0" applyFont="1" applyAlignment="1">
      <alignment horizontal="center" vertical="center" wrapText="1"/>
    </xf>
    <xf numFmtId="176" fontId="76" fillId="16" borderId="0" xfId="0" applyFont="1" applyFill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  <xf numFmtId="176" fontId="36" fillId="13" borderId="0" xfId="0" applyFont="1" applyFill="1" applyAlignment="1">
      <alignment horizontal="center" vertical="center"/>
    </xf>
    <xf numFmtId="176" fontId="36" fillId="0" borderId="0" xfId="0" applyFont="1" applyAlignment="1">
      <alignment horizontal="center" vertical="center"/>
    </xf>
    <xf numFmtId="176" fontId="36" fillId="3" borderId="10" xfId="0" applyFont="1" applyFill="1" applyBorder="1" applyAlignment="1">
      <alignment horizontal="center" vertical="center"/>
    </xf>
    <xf numFmtId="176" fontId="37" fillId="3" borderId="10" xfId="0" applyFont="1" applyFill="1" applyBorder="1" applyAlignment="1">
      <alignment horizontal="center" vertical="center" wrapText="1"/>
    </xf>
    <xf numFmtId="14" fontId="37" fillId="3" borderId="10" xfId="0" applyNumberFormat="1" applyFont="1" applyFill="1" applyBorder="1" applyAlignment="1">
      <alignment horizontal="center" vertical="center" wrapText="1"/>
    </xf>
    <xf numFmtId="14" fontId="36" fillId="3" borderId="10" xfId="0" applyNumberFormat="1" applyFont="1" applyFill="1" applyBorder="1" applyAlignment="1">
      <alignment horizontal="center" vertical="center" wrapText="1"/>
    </xf>
    <xf numFmtId="1" fontId="42" fillId="0" borderId="0" xfId="0" applyNumberFormat="1" applyFont="1" applyAlignment="1">
      <alignment vertical="center"/>
    </xf>
    <xf numFmtId="1" fontId="42" fillId="0" borderId="0" xfId="0" applyNumberFormat="1" applyFont="1" applyAlignment="1">
      <alignment horizontal="center" vertical="center"/>
    </xf>
    <xf numFmtId="1" fontId="77" fillId="0" borderId="10" xfId="0" applyNumberFormat="1" applyFont="1" applyBorder="1" applyAlignment="1">
      <alignment horizontal="center" vertical="center"/>
    </xf>
    <xf numFmtId="176" fontId="77" fillId="0" borderId="10" xfId="0" applyFont="1" applyBorder="1" applyAlignment="1">
      <alignment horizontal="center" vertical="center"/>
    </xf>
    <xf numFmtId="176" fontId="77" fillId="5" borderId="10" xfId="0" applyFont="1" applyFill="1" applyBorder="1" applyAlignment="1">
      <alignment horizontal="center" vertical="center"/>
    </xf>
    <xf numFmtId="177" fontId="77" fillId="0" borderId="10" xfId="0" applyNumberFormat="1" applyFont="1" applyFill="1" applyBorder="1" applyAlignment="1">
      <alignment horizontal="center" vertical="center"/>
    </xf>
    <xf numFmtId="1" fontId="42" fillId="0" borderId="0" xfId="0" applyNumberFormat="1" applyFont="1" applyFill="1" applyAlignment="1">
      <alignment horizontal="center" vertical="center"/>
    </xf>
    <xf numFmtId="1" fontId="77" fillId="0" borderId="10" xfId="0" applyNumberFormat="1" applyFont="1" applyFill="1" applyBorder="1" applyAlignment="1">
      <alignment horizontal="center" vertical="center"/>
    </xf>
    <xf numFmtId="176" fontId="78" fillId="0" borderId="10" xfId="0" applyFont="1" applyBorder="1" applyAlignment="1">
      <alignment horizontal="center" vertical="center"/>
    </xf>
    <xf numFmtId="177" fontId="77" fillId="6" borderId="10" xfId="0" applyNumberFormat="1" applyFont="1" applyFill="1" applyBorder="1" applyAlignment="1">
      <alignment horizontal="center" vertical="center"/>
    </xf>
    <xf numFmtId="1" fontId="79" fillId="0" borderId="10" xfId="0" applyNumberFormat="1" applyFont="1" applyBorder="1" applyAlignment="1">
      <alignment horizontal="center" vertical="center"/>
    </xf>
    <xf numFmtId="1" fontId="79" fillId="0" borderId="10" xfId="0" applyNumberFormat="1" applyFont="1" applyBorder="1" applyAlignment="1">
      <alignment vertical="center"/>
    </xf>
    <xf numFmtId="176" fontId="77" fillId="0" borderId="10" xfId="0" applyFont="1" applyBorder="1" applyAlignment="1">
      <alignment vertical="center"/>
    </xf>
    <xf numFmtId="1" fontId="77" fillId="0" borderId="10" xfId="0" applyNumberFormat="1" applyFont="1" applyBorder="1" applyAlignment="1">
      <alignment vertical="center"/>
    </xf>
    <xf numFmtId="176" fontId="54" fillId="0" borderId="10" xfId="0" applyFont="1" applyBorder="1" applyAlignment="1">
      <alignment horizontal="center" vertical="center"/>
    </xf>
    <xf numFmtId="176" fontId="80" fillId="0" borderId="10" xfId="0" applyFont="1" applyBorder="1" applyAlignment="1">
      <alignment horizontal="center" vertical="center"/>
    </xf>
    <xf numFmtId="177" fontId="40" fillId="0" borderId="0" xfId="0" applyNumberFormat="1" applyFont="1" applyAlignment="1">
      <alignment horizontal="center" vertical="center"/>
    </xf>
    <xf numFmtId="176" fontId="81" fillId="0" borderId="0" xfId="0" applyFont="1" applyAlignment="1">
      <alignment horizontal="left"/>
    </xf>
    <xf numFmtId="176" fontId="45" fillId="0" borderId="0" xfId="0" applyFont="1" applyAlignment="1">
      <alignment horizontal="left"/>
    </xf>
    <xf numFmtId="176" fontId="82" fillId="0" borderId="0" xfId="0" applyFont="1" applyAlignment="1">
      <alignment horizontal="left"/>
    </xf>
    <xf numFmtId="176" fontId="82" fillId="0" borderId="0" xfId="0" applyFont="1" applyAlignment="1">
      <alignment horizontal="center"/>
    </xf>
    <xf numFmtId="176" fontId="39" fillId="0" borderId="0" xfId="0" applyFont="1" applyAlignment="1">
      <alignment horizontal="left"/>
    </xf>
    <xf numFmtId="176" fontId="83" fillId="0" borderId="0" xfId="0" applyFont="1">
      <alignment vertical="center"/>
    </xf>
    <xf numFmtId="14" fontId="84" fillId="0" borderId="0" xfId="0" applyNumberFormat="1" applyFont="1" applyAlignment="1"/>
    <xf numFmtId="176" fontId="84" fillId="0" borderId="0" xfId="0" applyFont="1" applyAlignment="1">
      <alignment horizontal="center"/>
    </xf>
    <xf numFmtId="176" fontId="84" fillId="0" borderId="0" xfId="0" applyFont="1" applyAlignment="1"/>
    <xf numFmtId="176" fontId="85" fillId="0" borderId="0" xfId="0" applyFont="1" applyAlignment="1">
      <alignment horizontal="center"/>
    </xf>
    <xf numFmtId="14" fontId="85" fillId="0" borderId="0" xfId="0" applyNumberFormat="1" applyFont="1" applyAlignment="1"/>
    <xf numFmtId="176" fontId="85" fillId="0" borderId="0" xfId="0" applyFont="1" applyAlignment="1"/>
    <xf numFmtId="14" fontId="0" fillId="0" borderId="0" xfId="0" applyNumberFormat="1" applyFont="1" applyAlignment="1">
      <alignment horizontal="center" vertical="center" wrapText="1"/>
    </xf>
    <xf numFmtId="14" fontId="37" fillId="3" borderId="5" xfId="0" applyNumberFormat="1" applyFont="1" applyFill="1" applyBorder="1" applyAlignment="1">
      <alignment horizontal="center" vertical="center" wrapText="1"/>
    </xf>
    <xf numFmtId="14" fontId="37" fillId="3" borderId="6" xfId="0" applyNumberFormat="1" applyFont="1" applyFill="1" applyBorder="1" applyAlignment="1">
      <alignment horizontal="center" vertical="center" wrapText="1"/>
    </xf>
    <xf numFmtId="14" fontId="78" fillId="3" borderId="5" xfId="0" applyNumberFormat="1" applyFont="1" applyFill="1" applyBorder="1" applyAlignment="1">
      <alignment horizontal="center" vertical="center" wrapText="1"/>
    </xf>
    <xf numFmtId="14" fontId="80" fillId="3" borderId="6" xfId="0" applyNumberFormat="1" applyFont="1" applyFill="1" applyBorder="1" applyAlignment="1">
      <alignment horizontal="center" vertical="center" wrapText="1"/>
    </xf>
    <xf numFmtId="14" fontId="37" fillId="3" borderId="10" xfId="0" applyNumberFormat="1" applyFont="1" applyFill="1" applyBorder="1" applyAlignment="1">
      <alignment horizontal="left" vertical="center" wrapText="1"/>
    </xf>
    <xf numFmtId="177" fontId="77" fillId="5" borderId="10" xfId="0" applyNumberFormat="1" applyFont="1" applyFill="1" applyBorder="1" applyAlignment="1">
      <alignment horizontal="center" vertical="center" wrapText="1"/>
    </xf>
    <xf numFmtId="177" fontId="38" fillId="0" borderId="0" xfId="0" applyNumberFormat="1" applyFont="1" applyAlignment="1">
      <alignment horizontal="center" vertical="center"/>
    </xf>
    <xf numFmtId="177" fontId="42" fillId="0" borderId="0" xfId="0" applyNumberFormat="1" applyFont="1" applyAlignment="1">
      <alignment horizontal="center" vertical="center"/>
    </xf>
    <xf numFmtId="177" fontId="38" fillId="0" borderId="0" xfId="0" applyNumberFormat="1" applyFont="1" applyAlignment="1">
      <alignment horizontal="center" vertical="center" wrapText="1"/>
    </xf>
    <xf numFmtId="14" fontId="37" fillId="0" borderId="0" xfId="0" applyNumberFormat="1" applyFont="1" applyFill="1" applyBorder="1" applyAlignment="1">
      <alignment vertical="center" wrapText="1"/>
    </xf>
    <xf numFmtId="14" fontId="78" fillId="3" borderId="10" xfId="0" applyNumberFormat="1" applyFont="1" applyFill="1" applyBorder="1" applyAlignment="1">
      <alignment horizontal="center" vertical="center" wrapText="1"/>
    </xf>
    <xf numFmtId="0" fontId="75" fillId="0" borderId="0" xfId="0" applyNumberFormat="1" applyFont="1">
      <alignment vertical="center"/>
    </xf>
    <xf numFmtId="0" fontId="75" fillId="0" borderId="0" xfId="0" applyNumberFormat="1" applyFont="1" applyFill="1">
      <alignment vertical="center"/>
    </xf>
    <xf numFmtId="0" fontId="75" fillId="0" borderId="0" xfId="0" applyNumberFormat="1" applyFont="1" applyAlignment="1">
      <alignment vertical="center"/>
    </xf>
    <xf numFmtId="176" fontId="75" fillId="0" borderId="0" xfId="0" applyFont="1" applyAlignment="1">
      <alignment vertical="center"/>
    </xf>
    <xf numFmtId="1" fontId="75" fillId="0" borderId="0" xfId="0" applyNumberFormat="1" applyFont="1">
      <alignment vertical="center"/>
    </xf>
    <xf numFmtId="0" fontId="0" fillId="0" borderId="0" xfId="0" applyNumberFormat="1">
      <alignment vertical="center"/>
    </xf>
    <xf numFmtId="176" fontId="0" fillId="0" borderId="0" xfId="0" applyAlignment="1">
      <alignment vertical="center"/>
    </xf>
    <xf numFmtId="16" fontId="75" fillId="0" borderId="0" xfId="0" applyNumberFormat="1" applyFont="1" applyFill="1">
      <alignment vertical="center"/>
    </xf>
    <xf numFmtId="177" fontId="77" fillId="6" borderId="10" xfId="0" applyNumberFormat="1" applyFont="1" applyFill="1" applyBorder="1" applyAlignment="1" quotePrefix="1">
      <alignment horizontal="center" vertical="center"/>
    </xf>
    <xf numFmtId="176" fontId="59" fillId="0" borderId="10" xfId="0" applyFont="1" applyBorder="1" applyAlignment="1" quotePrefix="1">
      <alignment horizontal="center" vertical="center"/>
    </xf>
    <xf numFmtId="176" fontId="59" fillId="5" borderId="10" xfId="0" applyFont="1" applyFill="1" applyBorder="1" applyAlignment="1" quotePrefix="1">
      <alignment horizontal="center" vertical="center"/>
    </xf>
    <xf numFmtId="1" fontId="59" fillId="0" borderId="10" xfId="0" applyNumberFormat="1" applyFont="1" applyBorder="1" applyAlignment="1" quotePrefix="1">
      <alignment horizontal="center" vertical="center"/>
    </xf>
    <xf numFmtId="1" fontId="59" fillId="0" borderId="23" xfId="0" applyNumberFormat="1" applyFont="1" applyBorder="1" applyAlignment="1" quotePrefix="1">
      <alignment horizontal="center" vertical="center"/>
    </xf>
    <xf numFmtId="1" fontId="59" fillId="0" borderId="13" xfId="0" applyNumberFormat="1" applyFont="1" applyBorder="1" applyAlignment="1" quotePrefix="1">
      <alignment horizontal="center" vertical="center"/>
    </xf>
    <xf numFmtId="176" fontId="59" fillId="0" borderId="23" xfId="0" applyFont="1" applyBorder="1" applyAlignment="1" quotePrefix="1">
      <alignment horizontal="center" vertical="center"/>
    </xf>
    <xf numFmtId="176" fontId="38" fillId="0" borderId="13" xfId="0" applyFont="1" applyBorder="1" applyAlignment="1" quotePrefix="1">
      <alignment horizontal="center" vertical="center"/>
    </xf>
    <xf numFmtId="176" fontId="38" fillId="5" borderId="13" xfId="0" applyFont="1" applyFill="1" applyBorder="1" applyAlignment="1" quotePrefix="1">
      <alignment horizontal="center" vertical="center"/>
    </xf>
    <xf numFmtId="176" fontId="38" fillId="0" borderId="10" xfId="0" applyFont="1" applyBorder="1" applyAlignment="1" quotePrefix="1">
      <alignment horizontal="center" vertical="center"/>
    </xf>
    <xf numFmtId="176" fontId="38" fillId="5" borderId="10" xfId="0" applyFont="1" applyFill="1" applyBorder="1" applyAlignment="1" quotePrefix="1">
      <alignment horizontal="center" vertical="center"/>
    </xf>
    <xf numFmtId="176" fontId="38" fillId="0" borderId="23" xfId="0" applyFont="1" applyBorder="1" applyAlignment="1" quotePrefix="1">
      <alignment horizontal="center" vertical="center"/>
    </xf>
    <xf numFmtId="176" fontId="41" fillId="5" borderId="23" xfId="0" applyFont="1" applyFill="1" applyBorder="1" applyAlignment="1" quotePrefix="1">
      <alignment horizontal="center" vertical="center"/>
    </xf>
    <xf numFmtId="176" fontId="38" fillId="0" borderId="9" xfId="0" applyFont="1" applyBorder="1" applyAlignment="1" quotePrefix="1">
      <alignment horizontal="center" vertical="center"/>
    </xf>
    <xf numFmtId="176" fontId="38" fillId="5" borderId="9" xfId="0" applyFont="1" applyFill="1" applyBorder="1" applyAlignment="1" quotePrefix="1">
      <alignment horizontal="center" vertical="center"/>
    </xf>
    <xf numFmtId="176" fontId="28" fillId="0" borderId="11" xfId="0" applyFont="1" applyBorder="1" applyAlignment="1" quotePrefix="1">
      <alignment horizontal="left"/>
    </xf>
    <xf numFmtId="14" fontId="10" fillId="0" borderId="10" xfId="0" applyNumberFormat="1" applyFont="1" applyBorder="1" applyAlignment="1" quotePrefix="1">
      <alignment horizontal="center" vertical="center" wrapText="1"/>
    </xf>
    <xf numFmtId="14" fontId="8" fillId="0" borderId="10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CCCCFF"/>
      <color rgb="00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269875</xdr:colOff>
      <xdr:row>0</xdr:row>
      <xdr:rowOff>635</xdr:rowOff>
    </xdr:from>
    <xdr:to>
      <xdr:col>9</xdr:col>
      <xdr:colOff>447675</xdr:colOff>
      <xdr:row>2</xdr:row>
      <xdr:rowOff>402590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145405" y="635"/>
          <a:ext cx="1950720" cy="1083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533401</xdr:colOff>
      <xdr:row>1</xdr:row>
      <xdr:rowOff>6703</xdr:rowOff>
    </xdr:from>
    <xdr:to>
      <xdr:col>4</xdr:col>
      <xdr:colOff>415926</xdr:colOff>
      <xdr:row>3</xdr:row>
      <xdr:rowOff>26350</xdr:rowOff>
    </xdr:to>
    <xdr:pic>
      <xdr:nvPicPr>
        <xdr:cNvPr id="3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79040" y="177800"/>
          <a:ext cx="762000" cy="704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214765</xdr:colOff>
      <xdr:row>0</xdr:row>
      <xdr:rowOff>142874</xdr:rowOff>
    </xdr:from>
    <xdr:to>
      <xdr:col>5</xdr:col>
      <xdr:colOff>960210</xdr:colOff>
      <xdr:row>3</xdr:row>
      <xdr:rowOff>103423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43220" y="142240"/>
          <a:ext cx="745490" cy="807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57148</xdr:colOff>
      <xdr:row>0</xdr:row>
      <xdr:rowOff>154780</xdr:rowOff>
    </xdr:from>
    <xdr:to>
      <xdr:col>11</xdr:col>
      <xdr:colOff>30796</xdr:colOff>
      <xdr:row>3</xdr:row>
      <xdr:rowOff>117234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17380" y="154305"/>
          <a:ext cx="812165" cy="808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475385</xdr:colOff>
      <xdr:row>0</xdr:row>
      <xdr:rowOff>57151</xdr:rowOff>
    </xdr:from>
    <xdr:to>
      <xdr:col>6</xdr:col>
      <xdr:colOff>503704</xdr:colOff>
      <xdr:row>3</xdr:row>
      <xdr:rowOff>41028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5110" y="57150"/>
          <a:ext cx="824865" cy="772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3175</xdr:colOff>
      <xdr:row>0</xdr:row>
      <xdr:rowOff>174626</xdr:rowOff>
    </xdr:from>
    <xdr:to>
      <xdr:col>3</xdr:col>
      <xdr:colOff>11771</xdr:colOff>
      <xdr:row>4</xdr:row>
      <xdr:rowOff>25400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73250" y="171450"/>
          <a:ext cx="694055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149679</xdr:colOff>
      <xdr:row>0</xdr:row>
      <xdr:rowOff>0</xdr:rowOff>
    </xdr:from>
    <xdr:to>
      <xdr:col>8</xdr:col>
      <xdr:colOff>225528</xdr:colOff>
      <xdr:row>3</xdr:row>
      <xdr:rowOff>69598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36335" y="0"/>
          <a:ext cx="872490" cy="877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8"/>
  <sheetViews>
    <sheetView showGridLines="0" tabSelected="1" zoomScale="70" zoomScaleNormal="70" topLeftCell="D1" workbookViewId="0">
      <selection activeCell="O15" sqref="O15"/>
    </sheetView>
  </sheetViews>
  <sheetFormatPr defaultColWidth="9" defaultRowHeight="13.5"/>
  <cols>
    <col min="1" max="1" width="10.45" hidden="1" customWidth="1"/>
    <col min="2" max="2" width="1.54166666666667" customWidth="1"/>
    <col min="3" max="3" width="8.54166666666667" customWidth="1"/>
    <col min="4" max="4" width="28.8166666666667" style="140" customWidth="1"/>
    <col min="5" max="5" width="9.45" hidden="1" customWidth="1"/>
    <col min="6" max="6" width="8.54166666666667" customWidth="1"/>
    <col min="7" max="7" width="16.5416666666667" style="203" customWidth="1"/>
    <col min="8" max="15" width="11.6333333333333" style="254" customWidth="1"/>
    <col min="16" max="16" width="17.9083333333333" style="341" customWidth="1"/>
    <col min="17" max="20" width="11.6333333333333" style="254" customWidth="1"/>
    <col min="21" max="22" width="15.725" style="254" customWidth="1"/>
    <col min="23" max="24" width="10.8166666666667" hidden="1" customWidth="1"/>
    <col min="25" max="25" width="9" customWidth="1"/>
    <col min="26" max="26" width="11.6333333333333" customWidth="1"/>
    <col min="27" max="27" width="14.9083333333333" customWidth="1"/>
  </cols>
  <sheetData>
    <row r="1" ht="17" customHeight="1"/>
    <row r="2" ht="36.65" customHeight="1" spans="4:23">
      <c r="D2" s="5" t="s">
        <v>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233"/>
    </row>
    <row r="3" ht="38.5" customHeight="1" spans="4:22">
      <c r="D3" s="6"/>
      <c r="E3" s="6"/>
      <c r="F3" s="7"/>
      <c r="G3" s="354"/>
      <c r="H3" s="9"/>
      <c r="I3" s="9"/>
      <c r="J3" s="9"/>
      <c r="K3" s="9"/>
      <c r="L3" s="9"/>
      <c r="M3" s="9"/>
      <c r="N3" s="9"/>
      <c r="O3" s="9"/>
      <c r="P3" s="392"/>
      <c r="Q3" s="9"/>
      <c r="R3" s="9"/>
      <c r="S3" s="9"/>
      <c r="T3" s="9"/>
      <c r="U3" s="9"/>
      <c r="V3" s="9"/>
    </row>
    <row r="4" ht="29" customHeight="1" spans="1:23">
      <c r="A4" s="355" t="s">
        <v>1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128"/>
    </row>
    <row r="5" ht="14.15" customHeight="1" spans="4:10">
      <c r="D5" s="147"/>
      <c r="E5" s="39"/>
      <c r="F5" s="39"/>
      <c r="G5" s="147"/>
      <c r="H5" s="356"/>
      <c r="I5" s="356"/>
      <c r="J5" s="356"/>
    </row>
    <row r="6" ht="19" customHeight="1" spans="1:23">
      <c r="A6" s="357" t="s">
        <v>2</v>
      </c>
      <c r="B6" s="358"/>
      <c r="C6" s="359" t="s">
        <v>3</v>
      </c>
      <c r="D6" s="360" t="s">
        <v>4</v>
      </c>
      <c r="E6" s="360" t="s">
        <v>5</v>
      </c>
      <c r="F6" s="360" t="s">
        <v>6</v>
      </c>
      <c r="G6" s="360" t="s">
        <v>7</v>
      </c>
      <c r="H6" s="361" t="s">
        <v>8</v>
      </c>
      <c r="I6" s="361"/>
      <c r="J6" s="393" t="s">
        <v>9</v>
      </c>
      <c r="K6" s="394"/>
      <c r="L6" s="393" t="s">
        <v>10</v>
      </c>
      <c r="M6" s="394"/>
      <c r="N6" s="393" t="s">
        <v>11</v>
      </c>
      <c r="O6" s="394"/>
      <c r="P6" s="360" t="s">
        <v>7</v>
      </c>
      <c r="Q6" s="361" t="s">
        <v>12</v>
      </c>
      <c r="R6" s="361"/>
      <c r="S6" s="361" t="s">
        <v>13</v>
      </c>
      <c r="T6" s="361"/>
      <c r="U6" s="361" t="s">
        <v>8</v>
      </c>
      <c r="V6" s="393" t="s">
        <v>9</v>
      </c>
      <c r="W6" s="402"/>
    </row>
    <row r="7" ht="19" customHeight="1" spans="1:23">
      <c r="A7" s="357"/>
      <c r="B7" s="358"/>
      <c r="C7" s="359"/>
      <c r="D7" s="360"/>
      <c r="E7" s="360"/>
      <c r="F7" s="360"/>
      <c r="G7" s="360"/>
      <c r="H7" s="361" t="s">
        <v>14</v>
      </c>
      <c r="I7" s="361"/>
      <c r="J7" s="393" t="s">
        <v>15</v>
      </c>
      <c r="K7" s="394"/>
      <c r="L7" s="393" t="s">
        <v>16</v>
      </c>
      <c r="M7" s="394"/>
      <c r="N7" s="393" t="s">
        <v>17</v>
      </c>
      <c r="O7" s="394"/>
      <c r="P7" s="360"/>
      <c r="Q7" s="361" t="s">
        <v>18</v>
      </c>
      <c r="R7" s="361"/>
      <c r="S7" s="361" t="s">
        <v>19</v>
      </c>
      <c r="T7" s="361"/>
      <c r="U7" s="361" t="s">
        <v>14</v>
      </c>
      <c r="V7" s="393" t="s">
        <v>15</v>
      </c>
      <c r="W7" s="402"/>
    </row>
    <row r="8" ht="19" customHeight="1" spans="1:23">
      <c r="A8" s="357"/>
      <c r="B8" s="358"/>
      <c r="C8" s="359"/>
      <c r="D8" s="360"/>
      <c r="E8" s="360"/>
      <c r="F8" s="360"/>
      <c r="G8" s="360"/>
      <c r="H8" s="362" t="s">
        <v>20</v>
      </c>
      <c r="I8" s="362"/>
      <c r="J8" s="393" t="s">
        <v>21</v>
      </c>
      <c r="K8" s="394"/>
      <c r="L8" s="393" t="s">
        <v>22</v>
      </c>
      <c r="M8" s="394"/>
      <c r="N8" s="395" t="s">
        <v>23</v>
      </c>
      <c r="O8" s="396"/>
      <c r="P8" s="360"/>
      <c r="Q8" s="361" t="s">
        <v>24</v>
      </c>
      <c r="R8" s="361"/>
      <c r="S8" s="403" t="s">
        <v>25</v>
      </c>
      <c r="T8" s="403"/>
      <c r="U8" s="361" t="s">
        <v>20</v>
      </c>
      <c r="V8" s="393" t="s">
        <v>21</v>
      </c>
      <c r="W8" s="394"/>
    </row>
    <row r="9" ht="19" customHeight="1" spans="1:23">
      <c r="A9" s="357"/>
      <c r="B9" s="358"/>
      <c r="C9" s="359"/>
      <c r="D9" s="360"/>
      <c r="E9" s="360"/>
      <c r="F9" s="360"/>
      <c r="G9" s="360"/>
      <c r="H9" s="361" t="s">
        <v>26</v>
      </c>
      <c r="I9" s="361" t="s">
        <v>27</v>
      </c>
      <c r="J9" s="397" t="s">
        <v>26</v>
      </c>
      <c r="K9" s="361" t="s">
        <v>27</v>
      </c>
      <c r="L9" s="361" t="s">
        <v>26</v>
      </c>
      <c r="M9" s="361" t="s">
        <v>27</v>
      </c>
      <c r="N9" s="361" t="s">
        <v>26</v>
      </c>
      <c r="O9" s="361" t="s">
        <v>27</v>
      </c>
      <c r="P9" s="360"/>
      <c r="Q9" s="361" t="s">
        <v>26</v>
      </c>
      <c r="R9" s="361" t="s">
        <v>27</v>
      </c>
      <c r="S9" s="361" t="s">
        <v>26</v>
      </c>
      <c r="T9" s="361" t="s">
        <v>27</v>
      </c>
      <c r="U9" s="361" t="s">
        <v>26</v>
      </c>
      <c r="V9" s="361" t="s">
        <v>26</v>
      </c>
      <c r="W9" s="244"/>
    </row>
    <row r="10" s="352" customFormat="1" ht="45" customHeight="1" spans="1:26">
      <c r="A10" s="363"/>
      <c r="B10" s="364"/>
      <c r="C10" s="365"/>
      <c r="D10" s="366" t="s">
        <v>28</v>
      </c>
      <c r="E10" s="366"/>
      <c r="F10" s="366" t="s">
        <v>29</v>
      </c>
      <c r="G10" s="367" t="s">
        <v>30</v>
      </c>
      <c r="H10" s="368">
        <v>45778</v>
      </c>
      <c r="I10" s="368">
        <f>H10+2</f>
        <v>45780</v>
      </c>
      <c r="J10" s="368">
        <f>I10+1</f>
        <v>45781</v>
      </c>
      <c r="K10" s="368">
        <f>J10+1</f>
        <v>45782</v>
      </c>
      <c r="L10" s="368">
        <f>K10+2</f>
        <v>45784</v>
      </c>
      <c r="M10" s="368">
        <f>L10+1</f>
        <v>45785</v>
      </c>
      <c r="N10" s="412" t="s">
        <v>31</v>
      </c>
      <c r="O10" s="412" t="s">
        <v>31</v>
      </c>
      <c r="P10" s="398" t="s">
        <v>32</v>
      </c>
      <c r="Q10" s="368">
        <f>M10+12</f>
        <v>45797</v>
      </c>
      <c r="R10" s="368">
        <f>Q10+2</f>
        <v>45799</v>
      </c>
      <c r="S10" s="412" t="s">
        <v>31</v>
      </c>
      <c r="T10" s="412" t="s">
        <v>31</v>
      </c>
      <c r="U10" s="368">
        <f>R10+14</f>
        <v>45813</v>
      </c>
      <c r="V10" s="368">
        <f>U10+1</f>
        <v>45814</v>
      </c>
      <c r="W10" s="404">
        <f>U10-I10</f>
        <v>33</v>
      </c>
      <c r="X10" s="352" t="s">
        <v>33</v>
      </c>
      <c r="Z10" s="408"/>
    </row>
    <row r="11" s="352" customFormat="1" ht="45" customHeight="1" spans="1:24">
      <c r="A11" s="363"/>
      <c r="B11" s="364"/>
      <c r="C11" s="365"/>
      <c r="D11" s="366" t="s">
        <v>34</v>
      </c>
      <c r="E11" s="366"/>
      <c r="F11" s="366" t="s">
        <v>35</v>
      </c>
      <c r="G11" s="367" t="s">
        <v>36</v>
      </c>
      <c r="H11" s="368">
        <v>45781</v>
      </c>
      <c r="I11" s="368">
        <f>H11+2</f>
        <v>45783</v>
      </c>
      <c r="J11" s="368">
        <f>I11+1</f>
        <v>45784</v>
      </c>
      <c r="K11" s="368">
        <f>J11+1</f>
        <v>45785</v>
      </c>
      <c r="L11" s="368">
        <f>K11+2</f>
        <v>45787</v>
      </c>
      <c r="M11" s="368">
        <f>L11+1</f>
        <v>45788</v>
      </c>
      <c r="N11" s="412" t="s">
        <v>31</v>
      </c>
      <c r="O11" s="412" t="s">
        <v>31</v>
      </c>
      <c r="P11" s="398" t="s">
        <v>37</v>
      </c>
      <c r="Q11" s="368">
        <f>M11+12</f>
        <v>45800</v>
      </c>
      <c r="R11" s="368">
        <f>Q11+2</f>
        <v>45802</v>
      </c>
      <c r="S11" s="412" t="s">
        <v>31</v>
      </c>
      <c r="T11" s="412" t="s">
        <v>31</v>
      </c>
      <c r="U11" s="368">
        <f>R11+14</f>
        <v>45816</v>
      </c>
      <c r="V11" s="368">
        <f>U11+2</f>
        <v>45818</v>
      </c>
      <c r="W11" s="404">
        <f t="shared" ref="W11:W13" si="0">U11-I11</f>
        <v>33</v>
      </c>
      <c r="X11" s="352" t="s">
        <v>33</v>
      </c>
    </row>
    <row r="12" s="352" customFormat="1" ht="45" customHeight="1" spans="1:26">
      <c r="A12" s="363"/>
      <c r="B12" s="364"/>
      <c r="C12" s="365"/>
      <c r="D12" s="366" t="s">
        <v>38</v>
      </c>
      <c r="E12" s="366"/>
      <c r="F12" s="366" t="s">
        <v>39</v>
      </c>
      <c r="G12" s="367" t="s">
        <v>40</v>
      </c>
      <c r="H12" s="368">
        <v>45791</v>
      </c>
      <c r="I12" s="368">
        <f>H12+1</f>
        <v>45792</v>
      </c>
      <c r="J12" s="368">
        <f>I12+1</f>
        <v>45793</v>
      </c>
      <c r="K12" s="368">
        <f>J12+1</f>
        <v>45794</v>
      </c>
      <c r="L12" s="368">
        <f>K12+1</f>
        <v>45795</v>
      </c>
      <c r="M12" s="368">
        <f>L12+1</f>
        <v>45796</v>
      </c>
      <c r="N12" s="412" t="s">
        <v>31</v>
      </c>
      <c r="O12" s="412" t="s">
        <v>31</v>
      </c>
      <c r="P12" s="398" t="s">
        <v>41</v>
      </c>
      <c r="Q12" s="368">
        <f>M12+11</f>
        <v>45807</v>
      </c>
      <c r="R12" s="368">
        <f>Q12+2</f>
        <v>45809</v>
      </c>
      <c r="S12" s="412" t="s">
        <v>31</v>
      </c>
      <c r="T12" s="412" t="s">
        <v>31</v>
      </c>
      <c r="U12" s="368">
        <f>R12+14</f>
        <v>45823</v>
      </c>
      <c r="V12" s="368">
        <f>U12+1</f>
        <v>45824</v>
      </c>
      <c r="W12" s="404">
        <f t="shared" si="0"/>
        <v>31</v>
      </c>
      <c r="X12" s="352" t="s">
        <v>33</v>
      </c>
      <c r="Z12" s="408"/>
    </row>
    <row r="13" s="352" customFormat="1" ht="45" customHeight="1" spans="1:24">
      <c r="A13" s="363"/>
      <c r="B13" s="364"/>
      <c r="C13" s="365"/>
      <c r="D13" s="366" t="s">
        <v>42</v>
      </c>
      <c r="E13" s="366"/>
      <c r="F13" s="366" t="s">
        <v>39</v>
      </c>
      <c r="G13" s="367" t="s">
        <v>43</v>
      </c>
      <c r="H13" s="368">
        <v>45793</v>
      </c>
      <c r="I13" s="368">
        <f>H13</f>
        <v>45793</v>
      </c>
      <c r="J13" s="368">
        <f>I13+2</f>
        <v>45795</v>
      </c>
      <c r="K13" s="368">
        <f>J13+1</f>
        <v>45796</v>
      </c>
      <c r="L13" s="368">
        <f>K13+2</f>
        <v>45798</v>
      </c>
      <c r="M13" s="368">
        <f>L13</f>
        <v>45798</v>
      </c>
      <c r="N13" s="412" t="s">
        <v>31</v>
      </c>
      <c r="O13" s="412" t="s">
        <v>31</v>
      </c>
      <c r="P13" s="398" t="s">
        <v>44</v>
      </c>
      <c r="Q13" s="368">
        <f>M13+12</f>
        <v>45810</v>
      </c>
      <c r="R13" s="368">
        <f>Q13+1</f>
        <v>45811</v>
      </c>
      <c r="S13" s="412" t="s">
        <v>31</v>
      </c>
      <c r="T13" s="412" t="s">
        <v>31</v>
      </c>
      <c r="U13" s="368">
        <f>R13+15</f>
        <v>45826</v>
      </c>
      <c r="V13" s="368">
        <f>U13+2</f>
        <v>45828</v>
      </c>
      <c r="W13" s="404">
        <f t="shared" si="0"/>
        <v>33</v>
      </c>
      <c r="X13" s="352" t="s">
        <v>33</v>
      </c>
    </row>
    <row r="14" s="353" customFormat="1" ht="45" customHeight="1" spans="1:26">
      <c r="A14" s="363"/>
      <c r="B14" s="369"/>
      <c r="C14" s="370"/>
      <c r="D14" s="371" t="s">
        <v>45</v>
      </c>
      <c r="E14" s="366"/>
      <c r="F14" s="366" t="s">
        <v>46</v>
      </c>
      <c r="G14" s="367" t="s">
        <v>47</v>
      </c>
      <c r="H14" s="412" t="s">
        <v>31</v>
      </c>
      <c r="I14" s="412" t="s">
        <v>31</v>
      </c>
      <c r="J14" s="368">
        <v>45809</v>
      </c>
      <c r="K14" s="368">
        <f>J14</f>
        <v>45809</v>
      </c>
      <c r="L14" s="368">
        <f>K14+2</f>
        <v>45811</v>
      </c>
      <c r="M14" s="368">
        <f>L14+1</f>
        <v>45812</v>
      </c>
      <c r="N14" s="368">
        <f>M14+4</f>
        <v>45816</v>
      </c>
      <c r="O14" s="368">
        <f>N14+1</f>
        <v>45817</v>
      </c>
      <c r="P14" s="398" t="s">
        <v>37</v>
      </c>
      <c r="Q14" s="368">
        <f>M14+15</f>
        <v>45827</v>
      </c>
      <c r="R14" s="368">
        <f>Q14+2</f>
        <v>45829</v>
      </c>
      <c r="S14" s="368">
        <f>R14+5</f>
        <v>45834</v>
      </c>
      <c r="T14" s="368">
        <f>S14+1</f>
        <v>45835</v>
      </c>
      <c r="U14" s="412" t="s">
        <v>31</v>
      </c>
      <c r="V14" s="368">
        <f>T14+10+5</f>
        <v>45850</v>
      </c>
      <c r="W14" s="405"/>
      <c r="Z14" s="405"/>
    </row>
    <row r="15" s="352" customFormat="1" ht="45" customHeight="1" spans="1:24">
      <c r="A15" s="363"/>
      <c r="B15" s="364"/>
      <c r="C15" s="365"/>
      <c r="D15" s="366" t="s">
        <v>28</v>
      </c>
      <c r="E15" s="366"/>
      <c r="F15" s="366" t="s">
        <v>29</v>
      </c>
      <c r="G15" s="367" t="s">
        <v>36</v>
      </c>
      <c r="H15" s="368">
        <f>U10</f>
        <v>45813</v>
      </c>
      <c r="I15" s="368">
        <f>H15</f>
        <v>45813</v>
      </c>
      <c r="J15" s="368">
        <f>I15+1</f>
        <v>45814</v>
      </c>
      <c r="K15" s="368">
        <f>J15+1</f>
        <v>45815</v>
      </c>
      <c r="L15" s="368">
        <f>K15+2</f>
        <v>45817</v>
      </c>
      <c r="M15" s="368">
        <f>L15+1</f>
        <v>45818</v>
      </c>
      <c r="N15" s="412" t="s">
        <v>31</v>
      </c>
      <c r="O15" s="412" t="s">
        <v>31</v>
      </c>
      <c r="P15" s="398" t="s">
        <v>48</v>
      </c>
      <c r="Q15" s="368">
        <f>M15+12</f>
        <v>45830</v>
      </c>
      <c r="R15" s="368">
        <f>Q15+2</f>
        <v>45832</v>
      </c>
      <c r="S15" s="412" t="s">
        <v>31</v>
      </c>
      <c r="T15" s="412" t="s">
        <v>31</v>
      </c>
      <c r="U15" s="368">
        <f>R15+14</f>
        <v>45846</v>
      </c>
      <c r="V15" s="368">
        <f>U15+1</f>
        <v>45847</v>
      </c>
      <c r="W15" s="404">
        <f t="shared" ref="W15" si="1">U15-I15</f>
        <v>33</v>
      </c>
      <c r="X15" s="352" t="s">
        <v>33</v>
      </c>
    </row>
    <row r="16" s="352" customFormat="1" ht="45" customHeight="1" spans="1:24">
      <c r="A16" s="363"/>
      <c r="B16" s="364"/>
      <c r="C16" s="365"/>
      <c r="D16" s="366" t="s">
        <v>34</v>
      </c>
      <c r="E16" s="366"/>
      <c r="F16" s="366" t="s">
        <v>35</v>
      </c>
      <c r="G16" s="367" t="s">
        <v>49</v>
      </c>
      <c r="H16" s="368">
        <f>U11</f>
        <v>45816</v>
      </c>
      <c r="I16" s="368">
        <f>H16+1</f>
        <v>45817</v>
      </c>
      <c r="J16" s="368">
        <f>I16+1</f>
        <v>45818</v>
      </c>
      <c r="K16" s="368">
        <f>J16+1</f>
        <v>45819</v>
      </c>
      <c r="L16" s="368">
        <f>K16+1</f>
        <v>45820</v>
      </c>
      <c r="M16" s="368">
        <f>L16+1</f>
        <v>45821</v>
      </c>
      <c r="N16" s="412" t="s">
        <v>31</v>
      </c>
      <c r="O16" s="412" t="s">
        <v>31</v>
      </c>
      <c r="P16" s="398" t="s">
        <v>50</v>
      </c>
      <c r="Q16" s="368">
        <f>M16+13</f>
        <v>45834</v>
      </c>
      <c r="R16" s="368">
        <f>Q16+1</f>
        <v>45835</v>
      </c>
      <c r="S16" s="412" t="s">
        <v>31</v>
      </c>
      <c r="T16" s="412" t="s">
        <v>31</v>
      </c>
      <c r="U16" s="368">
        <f>R16+14</f>
        <v>45849</v>
      </c>
      <c r="V16" s="368">
        <f>U16+2</f>
        <v>45851</v>
      </c>
      <c r="W16" s="404">
        <f t="shared" ref="W16:W19" si="2">U16-I16</f>
        <v>32</v>
      </c>
      <c r="X16" s="352" t="s">
        <v>33</v>
      </c>
    </row>
    <row r="17" s="352" customFormat="1" ht="45" customHeight="1" spans="1:26">
      <c r="A17" s="363"/>
      <c r="B17" s="364"/>
      <c r="C17" s="365"/>
      <c r="D17" s="371" t="s">
        <v>51</v>
      </c>
      <c r="E17" s="366"/>
      <c r="F17" s="366" t="s">
        <v>52</v>
      </c>
      <c r="G17" s="367" t="s">
        <v>53</v>
      </c>
      <c r="H17" s="412" t="s">
        <v>31</v>
      </c>
      <c r="I17" s="412" t="s">
        <v>31</v>
      </c>
      <c r="J17" s="368">
        <v>45824</v>
      </c>
      <c r="K17" s="368">
        <f>J17</f>
        <v>45824</v>
      </c>
      <c r="L17" s="368">
        <f>K17+2</f>
        <v>45826</v>
      </c>
      <c r="M17" s="368">
        <f>L17+1</f>
        <v>45827</v>
      </c>
      <c r="N17" s="368">
        <f>M17+4</f>
        <v>45831</v>
      </c>
      <c r="O17" s="368">
        <f>N17+1</f>
        <v>45832</v>
      </c>
      <c r="P17" s="398" t="s">
        <v>54</v>
      </c>
      <c r="Q17" s="368">
        <f>M17+13</f>
        <v>45840</v>
      </c>
      <c r="R17" s="368">
        <f>Q17+3</f>
        <v>45843</v>
      </c>
      <c r="S17" s="368">
        <f>R17+5</f>
        <v>45848</v>
      </c>
      <c r="T17" s="368">
        <f>S17</f>
        <v>45848</v>
      </c>
      <c r="U17" s="412" t="s">
        <v>31</v>
      </c>
      <c r="V17" s="368">
        <f>T17+12+5</f>
        <v>45865</v>
      </c>
      <c r="W17" s="404"/>
      <c r="Y17" s="404"/>
      <c r="Z17" s="405"/>
    </row>
    <row r="18" ht="45" customHeight="1" spans="1:26">
      <c r="A18" s="363"/>
      <c r="B18" s="186"/>
      <c r="C18" s="373"/>
      <c r="D18" s="366" t="s">
        <v>38</v>
      </c>
      <c r="E18" s="366"/>
      <c r="F18" s="366" t="s">
        <v>39</v>
      </c>
      <c r="G18" s="367" t="s">
        <v>55</v>
      </c>
      <c r="H18" s="368">
        <f>U12</f>
        <v>45823</v>
      </c>
      <c r="I18" s="368">
        <f>H18+1</f>
        <v>45824</v>
      </c>
      <c r="J18" s="368">
        <f>I18+1</f>
        <v>45825</v>
      </c>
      <c r="K18" s="368">
        <f t="shared" ref="K18:K24" si="3">J18+1</f>
        <v>45826</v>
      </c>
      <c r="L18" s="368">
        <f>K18+1</f>
        <v>45827</v>
      </c>
      <c r="M18" s="368">
        <f>L18+1</f>
        <v>45828</v>
      </c>
      <c r="N18" s="412" t="s">
        <v>31</v>
      </c>
      <c r="O18" s="412" t="s">
        <v>31</v>
      </c>
      <c r="P18" s="398" t="s">
        <v>56</v>
      </c>
      <c r="Q18" s="368">
        <f>M18+13</f>
        <v>45841</v>
      </c>
      <c r="R18" s="368">
        <f>Q18+1</f>
        <v>45842</v>
      </c>
      <c r="S18" s="412" t="s">
        <v>31</v>
      </c>
      <c r="T18" s="412" t="s">
        <v>31</v>
      </c>
      <c r="U18" s="368">
        <f>R18+14</f>
        <v>45856</v>
      </c>
      <c r="V18" s="368">
        <f>U18+1</f>
        <v>45857</v>
      </c>
      <c r="W18" s="404">
        <f t="shared" si="2"/>
        <v>32</v>
      </c>
      <c r="X18" s="352" t="s">
        <v>33</v>
      </c>
      <c r="Y18" s="352"/>
      <c r="Z18" s="409"/>
    </row>
    <row r="19" ht="45" customHeight="1" spans="1:37">
      <c r="A19" s="363"/>
      <c r="B19" s="186"/>
      <c r="C19" s="374"/>
      <c r="D19" s="366" t="s">
        <v>42</v>
      </c>
      <c r="E19" s="375"/>
      <c r="F19" s="366" t="s">
        <v>39</v>
      </c>
      <c r="G19" s="367" t="s">
        <v>57</v>
      </c>
      <c r="H19" s="368">
        <f>U13</f>
        <v>45826</v>
      </c>
      <c r="I19" s="368">
        <f>H19</f>
        <v>45826</v>
      </c>
      <c r="J19" s="368">
        <f>I19+2</f>
        <v>45828</v>
      </c>
      <c r="K19" s="368">
        <f t="shared" si="3"/>
        <v>45829</v>
      </c>
      <c r="L19" s="368">
        <f>K19+2</f>
        <v>45831</v>
      </c>
      <c r="M19" s="368">
        <f>L19</f>
        <v>45831</v>
      </c>
      <c r="N19" s="412" t="s">
        <v>31</v>
      </c>
      <c r="O19" s="412" t="s">
        <v>31</v>
      </c>
      <c r="P19" s="398" t="s">
        <v>58</v>
      </c>
      <c r="Q19" s="368">
        <f>M19+12</f>
        <v>45843</v>
      </c>
      <c r="R19" s="368">
        <f>Q19+1</f>
        <v>45844</v>
      </c>
      <c r="S19" s="412" t="s">
        <v>31</v>
      </c>
      <c r="T19" s="412" t="s">
        <v>31</v>
      </c>
      <c r="U19" s="368">
        <f>R19+15</f>
        <v>45859</v>
      </c>
      <c r="V19" s="368">
        <f>U19+2</f>
        <v>45861</v>
      </c>
      <c r="W19" s="406">
        <f t="shared" si="2"/>
        <v>33</v>
      </c>
      <c r="X19" s="407" t="s">
        <v>33</v>
      </c>
      <c r="Y19" s="407"/>
      <c r="Z19" s="410"/>
      <c r="AA19" s="410"/>
      <c r="AB19" s="410"/>
      <c r="AC19" s="410"/>
      <c r="AD19" s="410"/>
      <c r="AE19" s="410"/>
      <c r="AF19" s="410"/>
      <c r="AH19" s="410"/>
      <c r="AI19" s="410"/>
      <c r="AJ19" s="410"/>
      <c r="AK19" s="410"/>
    </row>
    <row r="20" ht="45" customHeight="1" spans="1:26">
      <c r="A20" s="363"/>
      <c r="B20" s="186"/>
      <c r="C20" s="373"/>
      <c r="D20" s="371" t="s">
        <v>59</v>
      </c>
      <c r="E20" s="366"/>
      <c r="F20" s="366" t="s">
        <v>60</v>
      </c>
      <c r="G20" s="367" t="s">
        <v>47</v>
      </c>
      <c r="H20" s="412" t="s">
        <v>31</v>
      </c>
      <c r="I20" s="412" t="s">
        <v>31</v>
      </c>
      <c r="J20" s="368">
        <v>45829</v>
      </c>
      <c r="K20" s="368">
        <f t="shared" si="3"/>
        <v>45830</v>
      </c>
      <c r="L20" s="368">
        <f>K20+2</f>
        <v>45832</v>
      </c>
      <c r="M20" s="368">
        <f>L20+1</f>
        <v>45833</v>
      </c>
      <c r="N20" s="368">
        <f>M20+4</f>
        <v>45837</v>
      </c>
      <c r="O20" s="368">
        <f>N20+1</f>
        <v>45838</v>
      </c>
      <c r="P20" s="398" t="s">
        <v>61</v>
      </c>
      <c r="Q20" s="368">
        <f>M20+14</f>
        <v>45847</v>
      </c>
      <c r="R20" s="368">
        <f>Q20+3</f>
        <v>45850</v>
      </c>
      <c r="S20" s="368">
        <f>R20+5</f>
        <v>45855</v>
      </c>
      <c r="T20" s="368">
        <f>S20+1</f>
        <v>45856</v>
      </c>
      <c r="U20" s="412" t="s">
        <v>31</v>
      </c>
      <c r="V20" s="368">
        <f>T20+12+5</f>
        <v>45873</v>
      </c>
      <c r="W20" s="404"/>
      <c r="X20" s="352"/>
      <c r="Y20" s="352"/>
      <c r="Z20" s="411"/>
    </row>
    <row r="21" ht="45" customHeight="1" spans="1:26">
      <c r="A21" s="363"/>
      <c r="B21" s="186"/>
      <c r="C21" s="373"/>
      <c r="D21" s="371" t="s">
        <v>62</v>
      </c>
      <c r="E21" s="366"/>
      <c r="F21" s="366" t="s">
        <v>63</v>
      </c>
      <c r="G21" s="367" t="s">
        <v>64</v>
      </c>
      <c r="H21" s="412" t="s">
        <v>31</v>
      </c>
      <c r="I21" s="412" t="s">
        <v>31</v>
      </c>
      <c r="J21" s="368">
        <v>45833</v>
      </c>
      <c r="K21" s="368">
        <f t="shared" si="3"/>
        <v>45834</v>
      </c>
      <c r="L21" s="368">
        <f>K21+2</f>
        <v>45836</v>
      </c>
      <c r="M21" s="368">
        <f>L21+1</f>
        <v>45837</v>
      </c>
      <c r="N21" s="368">
        <f>M21+4</f>
        <v>45841</v>
      </c>
      <c r="O21" s="368">
        <f>N21+1</f>
        <v>45842</v>
      </c>
      <c r="P21" s="398" t="s">
        <v>65</v>
      </c>
      <c r="Q21" s="368">
        <f>M21+14</f>
        <v>45851</v>
      </c>
      <c r="R21" s="368">
        <f>Q21+3</f>
        <v>45854</v>
      </c>
      <c r="S21" s="368">
        <f>R21+5</f>
        <v>45859</v>
      </c>
      <c r="T21" s="368">
        <f>S21+1</f>
        <v>45860</v>
      </c>
      <c r="U21" s="412" t="s">
        <v>31</v>
      </c>
      <c r="V21" s="368">
        <f>T21+12+5</f>
        <v>45877</v>
      </c>
      <c r="W21" s="404"/>
      <c r="X21" s="352"/>
      <c r="Y21" s="352"/>
      <c r="Z21" s="405"/>
    </row>
    <row r="22" ht="45" hidden="1" customHeight="1" spans="1:37">
      <c r="A22" s="363"/>
      <c r="B22" s="186"/>
      <c r="C22" s="376"/>
      <c r="D22" s="377" t="s">
        <v>28</v>
      </c>
      <c r="E22" s="375"/>
      <c r="F22" s="366" t="s">
        <v>29</v>
      </c>
      <c r="G22" s="367" t="s">
        <v>66</v>
      </c>
      <c r="H22" s="368">
        <f>U15</f>
        <v>45846</v>
      </c>
      <c r="I22" s="368">
        <f>H22</f>
        <v>45846</v>
      </c>
      <c r="J22" s="368">
        <f>I22+1</f>
        <v>45847</v>
      </c>
      <c r="K22" s="368">
        <f t="shared" si="3"/>
        <v>45848</v>
      </c>
      <c r="L22" s="368">
        <f>K22+2</f>
        <v>45850</v>
      </c>
      <c r="M22" s="368">
        <f>L22+1</f>
        <v>45851</v>
      </c>
      <c r="N22" s="412" t="s">
        <v>31</v>
      </c>
      <c r="O22" s="412" t="s">
        <v>31</v>
      </c>
      <c r="P22" s="398" t="s">
        <v>67</v>
      </c>
      <c r="Q22" s="368">
        <f>M22+12</f>
        <v>45863</v>
      </c>
      <c r="R22" s="368">
        <f>Q22+2</f>
        <v>45865</v>
      </c>
      <c r="S22" s="412" t="s">
        <v>31</v>
      </c>
      <c r="T22" s="412" t="s">
        <v>31</v>
      </c>
      <c r="U22" s="368">
        <f>R22+14</f>
        <v>45879</v>
      </c>
      <c r="V22" s="368">
        <f>U22+1</f>
        <v>45880</v>
      </c>
      <c r="W22" s="406">
        <f t="shared" ref="W22:W25" si="4">U22-I22</f>
        <v>33</v>
      </c>
      <c r="X22" s="407" t="s">
        <v>33</v>
      </c>
      <c r="Y22" s="410"/>
      <c r="Z22" s="410"/>
      <c r="AA22" s="410"/>
      <c r="AB22" s="410"/>
      <c r="AC22" s="410"/>
      <c r="AD22" s="410"/>
      <c r="AE22" s="410"/>
      <c r="AF22" s="410"/>
      <c r="AH22" s="410"/>
      <c r="AI22" s="410"/>
      <c r="AJ22" s="410"/>
      <c r="AK22" s="410"/>
    </row>
    <row r="23" ht="45" hidden="1" customHeight="1" spans="1:37">
      <c r="A23" s="363"/>
      <c r="B23" s="186"/>
      <c r="C23" s="376"/>
      <c r="D23" s="378" t="s">
        <v>45</v>
      </c>
      <c r="E23" s="366"/>
      <c r="F23" s="366" t="s">
        <v>46</v>
      </c>
      <c r="G23" s="367" t="s">
        <v>66</v>
      </c>
      <c r="H23" s="412" t="s">
        <v>31</v>
      </c>
      <c r="I23" s="412" t="s">
        <v>31</v>
      </c>
      <c r="J23" s="368">
        <f>V14</f>
        <v>45850</v>
      </c>
      <c r="K23" s="368">
        <f t="shared" si="3"/>
        <v>45851</v>
      </c>
      <c r="L23" s="368">
        <f>K23+2</f>
        <v>45853</v>
      </c>
      <c r="M23" s="368">
        <f>L23+1</f>
        <v>45854</v>
      </c>
      <c r="N23" s="368">
        <f>M23+4</f>
        <v>45858</v>
      </c>
      <c r="O23" s="368">
        <f>N23+1</f>
        <v>45859</v>
      </c>
      <c r="P23" s="398" t="s">
        <v>50</v>
      </c>
      <c r="Q23" s="368">
        <f>M23+14</f>
        <v>45868</v>
      </c>
      <c r="R23" s="368">
        <f>Q23+3</f>
        <v>45871</v>
      </c>
      <c r="S23" s="368">
        <f>R23+5</f>
        <v>45876</v>
      </c>
      <c r="T23" s="368">
        <f>S23+1</f>
        <v>45877</v>
      </c>
      <c r="U23" s="412" t="s">
        <v>31</v>
      </c>
      <c r="V23" s="368">
        <f>T23+15</f>
        <v>45892</v>
      </c>
      <c r="W23" s="406"/>
      <c r="X23" s="407"/>
      <c r="Y23" s="410"/>
      <c r="Z23" s="410"/>
      <c r="AA23" s="410"/>
      <c r="AB23" s="410"/>
      <c r="AC23" s="410"/>
      <c r="AD23" s="410"/>
      <c r="AE23" s="410"/>
      <c r="AF23" s="410"/>
      <c r="AH23" s="410"/>
      <c r="AI23" s="410"/>
      <c r="AJ23" s="410"/>
      <c r="AK23" s="410"/>
    </row>
    <row r="24" ht="45" hidden="1" customHeight="1" spans="1:24">
      <c r="A24" s="363"/>
      <c r="B24" s="186"/>
      <c r="C24" s="376"/>
      <c r="D24" s="377" t="s">
        <v>34</v>
      </c>
      <c r="E24" s="375"/>
      <c r="F24" s="366" t="s">
        <v>35</v>
      </c>
      <c r="G24" s="367" t="s">
        <v>68</v>
      </c>
      <c r="H24" s="368">
        <f>U16</f>
        <v>45849</v>
      </c>
      <c r="I24" s="368">
        <f>H24+1</f>
        <v>45850</v>
      </c>
      <c r="J24" s="368">
        <f>I24+1</f>
        <v>45851</v>
      </c>
      <c r="K24" s="368">
        <f t="shared" si="3"/>
        <v>45852</v>
      </c>
      <c r="L24" s="368">
        <f>K24+1</f>
        <v>45853</v>
      </c>
      <c r="M24" s="368">
        <f>L24+1</f>
        <v>45854</v>
      </c>
      <c r="N24" s="412" t="s">
        <v>31</v>
      </c>
      <c r="O24" s="412" t="s">
        <v>31</v>
      </c>
      <c r="P24" s="398" t="s">
        <v>69</v>
      </c>
      <c r="Q24" s="368">
        <f>M24+13</f>
        <v>45867</v>
      </c>
      <c r="R24" s="368">
        <f>Q24+1</f>
        <v>45868</v>
      </c>
      <c r="S24" s="412" t="s">
        <v>31</v>
      </c>
      <c r="T24" s="412" t="s">
        <v>31</v>
      </c>
      <c r="U24" s="368">
        <f>R24+14</f>
        <v>45882</v>
      </c>
      <c r="V24" s="368">
        <f>U24+2</f>
        <v>45884</v>
      </c>
      <c r="W24" s="404">
        <f t="shared" si="4"/>
        <v>32</v>
      </c>
      <c r="X24" s="352" t="s">
        <v>33</v>
      </c>
    </row>
    <row r="25" ht="45" hidden="1" customHeight="1" spans="1:24">
      <c r="A25" s="363"/>
      <c r="B25" s="186"/>
      <c r="C25" s="373"/>
      <c r="D25" s="377" t="s">
        <v>38</v>
      </c>
      <c r="E25" s="366"/>
      <c r="F25" s="366" t="s">
        <v>39</v>
      </c>
      <c r="G25" s="367" t="s">
        <v>70</v>
      </c>
      <c r="H25" s="368">
        <f>U18</f>
        <v>45856</v>
      </c>
      <c r="I25" s="368">
        <f t="shared" ref="I25" si="5">H25</f>
        <v>45856</v>
      </c>
      <c r="J25" s="368">
        <f t="shared" ref="J25" si="6">I25+2</f>
        <v>45858</v>
      </c>
      <c r="K25" s="368">
        <f t="shared" ref="K25" si="7">J25</f>
        <v>45858</v>
      </c>
      <c r="L25" s="368">
        <f t="shared" ref="L25:M25" si="8">K25+1</f>
        <v>45859</v>
      </c>
      <c r="M25" s="368">
        <f t="shared" si="8"/>
        <v>45860</v>
      </c>
      <c r="N25" s="412" t="s">
        <v>31</v>
      </c>
      <c r="O25" s="412" t="s">
        <v>31</v>
      </c>
      <c r="P25" s="398" t="s">
        <v>71</v>
      </c>
      <c r="Q25" s="368">
        <f t="shared" ref="Q25" si="9">M25+14</f>
        <v>45874</v>
      </c>
      <c r="R25" s="368">
        <f t="shared" ref="R25" si="10">Q25+2</f>
        <v>45876</v>
      </c>
      <c r="S25" s="412" t="s">
        <v>31</v>
      </c>
      <c r="T25" s="412" t="s">
        <v>31</v>
      </c>
      <c r="U25" s="368">
        <f t="shared" ref="U25" si="11">R25+15</f>
        <v>45891</v>
      </c>
      <c r="V25" s="368">
        <f t="shared" ref="V25" si="12">U25+2</f>
        <v>45893</v>
      </c>
      <c r="W25" s="404">
        <f t="shared" si="4"/>
        <v>35</v>
      </c>
      <c r="X25" s="352" t="s">
        <v>33</v>
      </c>
    </row>
    <row r="26" s="352" customFormat="1" ht="24.5" customHeight="1" spans="1:23">
      <c r="A26" s="363"/>
      <c r="B26" s="364"/>
      <c r="C26" s="192"/>
      <c r="D26" s="193"/>
      <c r="E26" s="193"/>
      <c r="F26" s="188"/>
      <c r="G26" s="188"/>
      <c r="H26" s="379"/>
      <c r="I26" s="399"/>
      <c r="J26" s="400"/>
      <c r="K26" s="379"/>
      <c r="L26" s="399"/>
      <c r="M26" s="399"/>
      <c r="N26" s="379"/>
      <c r="O26" s="379"/>
      <c r="P26" s="401"/>
      <c r="Q26" s="400"/>
      <c r="R26" s="379"/>
      <c r="S26" s="400"/>
      <c r="T26" s="400"/>
      <c r="U26" s="379"/>
      <c r="V26" s="379"/>
      <c r="W26" s="404"/>
    </row>
    <row r="27" s="352" customFormat="1" ht="24.5" customHeight="1" spans="1:23">
      <c r="A27" s="363"/>
      <c r="B27" s="364"/>
      <c r="C27" s="380" t="s">
        <v>72</v>
      </c>
      <c r="D27" s="381"/>
      <c r="E27" s="382"/>
      <c r="F27" s="382"/>
      <c r="G27" s="383"/>
      <c r="H27" s="384"/>
      <c r="I27" s="399"/>
      <c r="J27" s="400"/>
      <c r="K27" s="379"/>
      <c r="L27" s="399"/>
      <c r="M27" s="399"/>
      <c r="N27" s="379"/>
      <c r="O27" s="379"/>
      <c r="P27" s="401"/>
      <c r="Q27" s="400"/>
      <c r="R27" s="379"/>
      <c r="S27" s="400"/>
      <c r="T27" s="400"/>
      <c r="U27" s="379"/>
      <c r="V27" s="379"/>
      <c r="W27" s="404"/>
    </row>
    <row r="28" s="352" customFormat="1" ht="24.5" customHeight="1" spans="1:23">
      <c r="A28" s="363"/>
      <c r="B28" s="364"/>
      <c r="C28" s="192"/>
      <c r="D28" s="193"/>
      <c r="E28" s="193"/>
      <c r="F28" s="188"/>
      <c r="G28" s="188"/>
      <c r="H28" s="379"/>
      <c r="I28" s="399"/>
      <c r="J28" s="400"/>
      <c r="K28" s="379"/>
      <c r="L28" s="399"/>
      <c r="M28" s="399"/>
      <c r="N28" s="379"/>
      <c r="O28" s="379"/>
      <c r="P28" s="401"/>
      <c r="Q28" s="400"/>
      <c r="R28" s="379"/>
      <c r="S28" s="400"/>
      <c r="T28" s="400"/>
      <c r="U28" s="379"/>
      <c r="V28" s="379"/>
      <c r="W28" s="404"/>
    </row>
    <row r="29" s="352" customFormat="1" ht="24.5" customHeight="1" spans="1:23">
      <c r="A29" s="363"/>
      <c r="B29" s="364"/>
      <c r="C29" s="192"/>
      <c r="D29" s="193"/>
      <c r="E29" s="193"/>
      <c r="F29" s="188"/>
      <c r="G29" s="188"/>
      <c r="H29" s="379"/>
      <c r="I29" s="399"/>
      <c r="J29" s="400"/>
      <c r="K29" s="379"/>
      <c r="L29" s="399"/>
      <c r="M29" s="399"/>
      <c r="N29" s="379"/>
      <c r="O29" s="379"/>
      <c r="P29" s="401"/>
      <c r="Q29" s="400"/>
      <c r="R29" s="379"/>
      <c r="S29" s="400"/>
      <c r="T29" s="400"/>
      <c r="U29" s="379"/>
      <c r="V29" s="379"/>
      <c r="W29" s="404"/>
    </row>
    <row r="30" s="352" customFormat="1" ht="24.5" customHeight="1" spans="1:23">
      <c r="A30" s="363"/>
      <c r="B30" s="364"/>
      <c r="C30" s="192"/>
      <c r="D30" s="193"/>
      <c r="E30" s="193"/>
      <c r="F30" s="188"/>
      <c r="G30" s="188"/>
      <c r="H30" s="379"/>
      <c r="I30" s="399"/>
      <c r="J30" s="400"/>
      <c r="K30" s="379"/>
      <c r="L30" s="399"/>
      <c r="M30" s="399"/>
      <c r="N30" s="379"/>
      <c r="O30" s="379"/>
      <c r="P30" s="401"/>
      <c r="Q30" s="400"/>
      <c r="R30" s="379"/>
      <c r="S30" s="400"/>
      <c r="T30" s="400"/>
      <c r="U30" s="379"/>
      <c r="V30" s="379"/>
      <c r="W30" s="404"/>
    </row>
    <row r="31" s="352" customFormat="1" ht="30.65" customHeight="1" spans="1:23">
      <c r="A31" s="363"/>
      <c r="B31" s="364"/>
      <c r="C31" s="385" t="s">
        <v>73</v>
      </c>
      <c r="D31" s="385"/>
      <c r="E31" s="42"/>
      <c r="F31" s="42"/>
      <c r="G31" s="203"/>
      <c r="H31" s="379"/>
      <c r="I31" s="399"/>
      <c r="J31" s="400"/>
      <c r="K31" s="379"/>
      <c r="L31" s="399"/>
      <c r="M31" s="399"/>
      <c r="N31" s="379"/>
      <c r="O31" s="379"/>
      <c r="P31" s="401"/>
      <c r="Q31" s="400"/>
      <c r="R31" s="379"/>
      <c r="S31" s="400"/>
      <c r="T31" s="400"/>
      <c r="U31" s="379"/>
      <c r="V31" s="379"/>
      <c r="W31" s="404"/>
    </row>
    <row r="32" s="352" customFormat="1" ht="23" customHeight="1" spans="1:23">
      <c r="A32" s="363"/>
      <c r="B32" s="364"/>
      <c r="C32" s="386"/>
      <c r="D32" s="387"/>
      <c r="E32" s="388"/>
      <c r="F32" s="388"/>
      <c r="G32" s="389"/>
      <c r="H32" s="379"/>
      <c r="I32" s="399"/>
      <c r="J32" s="400"/>
      <c r="K32" s="379"/>
      <c r="L32" s="399"/>
      <c r="M32" s="399"/>
      <c r="N32" s="379"/>
      <c r="O32" s="379"/>
      <c r="P32" s="401"/>
      <c r="Q32" s="400"/>
      <c r="R32" s="379"/>
      <c r="S32" s="400"/>
      <c r="T32" s="400"/>
      <c r="U32" s="379"/>
      <c r="V32" s="379"/>
      <c r="W32" s="404"/>
    </row>
    <row r="33" s="352" customFormat="1" ht="23" customHeight="1" spans="1:23">
      <c r="A33" s="363"/>
      <c r="B33" s="364"/>
      <c r="C33" s="390"/>
      <c r="D33" s="389"/>
      <c r="E33" s="391"/>
      <c r="F33" s="391"/>
      <c r="G33" s="389"/>
      <c r="H33" s="379"/>
      <c r="I33" s="399"/>
      <c r="J33" s="400"/>
      <c r="K33" s="379"/>
      <c r="L33" s="399"/>
      <c r="M33" s="399"/>
      <c r="N33" s="379"/>
      <c r="O33" s="379"/>
      <c r="P33" s="401"/>
      <c r="Q33" s="400"/>
      <c r="R33" s="379"/>
      <c r="S33" s="400"/>
      <c r="T33" s="400"/>
      <c r="U33" s="379"/>
      <c r="V33" s="379"/>
      <c r="W33" s="404"/>
    </row>
    <row r="34" s="4" customFormat="1" ht="20.15" customHeight="1" spans="4:22">
      <c r="D34" s="203"/>
      <c r="E34"/>
      <c r="F34"/>
      <c r="G34" s="203"/>
      <c r="H34" s="254"/>
      <c r="I34" s="254"/>
      <c r="J34" s="254"/>
      <c r="K34" s="254"/>
      <c r="L34" s="254"/>
      <c r="M34" s="254"/>
      <c r="N34" s="254"/>
      <c r="O34" s="254"/>
      <c r="P34" s="341"/>
      <c r="Q34" s="254"/>
      <c r="R34" s="254"/>
      <c r="S34" s="254"/>
      <c r="T34" s="254"/>
      <c r="U34" s="254"/>
      <c r="V34" s="254"/>
    </row>
    <row r="35" s="4" customFormat="1" ht="20.15" customHeight="1" spans="4:22">
      <c r="D35" s="203"/>
      <c r="E35"/>
      <c r="F35"/>
      <c r="G35" s="203"/>
      <c r="H35" s="254"/>
      <c r="I35" s="254"/>
      <c r="J35" s="254"/>
      <c r="K35" s="254"/>
      <c r="L35" s="254"/>
      <c r="M35" s="254"/>
      <c r="N35" s="254"/>
      <c r="O35" s="254"/>
      <c r="P35" s="341"/>
      <c r="Q35" s="254"/>
      <c r="R35" s="254"/>
      <c r="S35" s="254"/>
      <c r="T35" s="254"/>
      <c r="U35" s="254"/>
      <c r="V35" s="254"/>
    </row>
    <row r="36" s="4" customFormat="1" ht="20.15" customHeight="1" spans="4:22">
      <c r="D36" s="203"/>
      <c r="E36"/>
      <c r="F36"/>
      <c r="G36" s="203"/>
      <c r="H36" s="254"/>
      <c r="I36" s="254"/>
      <c r="J36" s="254"/>
      <c r="K36" s="254"/>
      <c r="L36" s="254"/>
      <c r="M36" s="254"/>
      <c r="N36" s="254"/>
      <c r="O36" s="254"/>
      <c r="P36" s="341"/>
      <c r="Q36" s="254"/>
      <c r="R36" s="254"/>
      <c r="S36" s="254"/>
      <c r="T36" s="254"/>
      <c r="U36" s="254"/>
      <c r="V36" s="254"/>
    </row>
    <row r="37" s="4" customFormat="1" ht="20.15" customHeight="1" spans="4:22">
      <c r="D37" s="140"/>
      <c r="E37"/>
      <c r="F37"/>
      <c r="G37" s="203"/>
      <c r="H37" s="254"/>
      <c r="I37" s="254"/>
      <c r="J37" s="254"/>
      <c r="K37" s="254"/>
      <c r="L37" s="254"/>
      <c r="M37" s="254"/>
      <c r="N37" s="254"/>
      <c r="O37" s="254"/>
      <c r="P37" s="341"/>
      <c r="Q37" s="254"/>
      <c r="R37" s="254"/>
      <c r="S37" s="254"/>
      <c r="T37" s="254"/>
      <c r="U37" s="254"/>
      <c r="V37" s="254"/>
    </row>
    <row r="38" s="4" customFormat="1" ht="20.15" customHeight="1" spans="4:22">
      <c r="D38" s="140"/>
      <c r="E38"/>
      <c r="F38"/>
      <c r="G38" s="203"/>
      <c r="H38" s="254"/>
      <c r="I38" s="254"/>
      <c r="J38" s="254"/>
      <c r="K38" s="254"/>
      <c r="L38" s="254"/>
      <c r="M38" s="254"/>
      <c r="N38" s="254"/>
      <c r="O38" s="254"/>
      <c r="P38" s="341"/>
      <c r="Q38" s="254"/>
      <c r="R38" s="254"/>
      <c r="S38" s="254"/>
      <c r="T38" s="254"/>
      <c r="U38" s="254"/>
      <c r="V38" s="254"/>
    </row>
  </sheetData>
  <mergeCells count="28">
    <mergeCell ref="D2:U2"/>
    <mergeCell ref="A4:V4"/>
    <mergeCell ref="H6:I6"/>
    <mergeCell ref="J6:K6"/>
    <mergeCell ref="L6:M6"/>
    <mergeCell ref="N6:O6"/>
    <mergeCell ref="Q6:R6"/>
    <mergeCell ref="S6:T6"/>
    <mergeCell ref="H7:I7"/>
    <mergeCell ref="J7:K7"/>
    <mergeCell ref="L7:M7"/>
    <mergeCell ref="N7:O7"/>
    <mergeCell ref="Q7:R7"/>
    <mergeCell ref="S7:T7"/>
    <mergeCell ref="H8:I8"/>
    <mergeCell ref="J8:K8"/>
    <mergeCell ref="L8:M8"/>
    <mergeCell ref="N8:O8"/>
    <mergeCell ref="Q8:R8"/>
    <mergeCell ref="S8:T8"/>
    <mergeCell ref="V8:W8"/>
    <mergeCell ref="A6:A9"/>
    <mergeCell ref="C6:C9"/>
    <mergeCell ref="D6:D9"/>
    <mergeCell ref="E6:E9"/>
    <mergeCell ref="F6:F9"/>
    <mergeCell ref="G6:G9"/>
    <mergeCell ref="P6:P9"/>
  </mergeCells>
  <printOptions horizontalCentered="1"/>
  <pageMargins left="0" right="0" top="0.984251968503937" bottom="0" header="0.31496062992126" footer="0.31496062992126"/>
  <pageSetup paperSize="1" scale="36" orientation="landscape"/>
  <headerFooter/>
  <ignoredErrors>
    <ignoredError sqref="U17 M17:P17 K17 M14:Q16 K14 Q23:V24 J23:O23 R17:S17 L21:N21 K19:M19 L20:U20 K18:V18 Q22:Z22 M13:R13 R15:V16 L14:L17 Q12 K12:L13 V11:V12 I24:M24 I16 L22 L10:L11 J25 J13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1"/>
  <sheetViews>
    <sheetView showGridLines="0" topLeftCell="A35" workbookViewId="0">
      <selection activeCell="I64" sqref="I64"/>
    </sheetView>
  </sheetViews>
  <sheetFormatPr defaultColWidth="9" defaultRowHeight="13.5"/>
  <cols>
    <col min="1" max="1" width="11.5416666666667" customWidth="1"/>
    <col min="2" max="2" width="7.45" customWidth="1"/>
    <col min="3" max="3" width="6.54166666666667" customWidth="1"/>
    <col min="4" max="4" width="11.5416666666667" customWidth="1"/>
    <col min="5" max="8" width="10.5416666666667" style="4" customWidth="1"/>
    <col min="9" max="9" width="12.45" style="254" customWidth="1"/>
    <col min="10" max="11" width="10.5416666666667" style="4" customWidth="1"/>
    <col min="12" max="12" width="11.5416666666667" style="4" customWidth="1"/>
    <col min="13" max="14" width="9.54166666666667" style="4" customWidth="1"/>
    <col min="15" max="16" width="9.54166666666667" customWidth="1"/>
    <col min="17" max="17" width="13.45" customWidth="1"/>
    <col min="18" max="18" width="3" customWidth="1"/>
    <col min="19" max="19" width="12.5416666666667" customWidth="1"/>
    <col min="20" max="20" width="9.45" customWidth="1"/>
    <col min="21" max="21" width="9" customWidth="1"/>
    <col min="22" max="23" width="9.54166666666667" customWidth="1"/>
    <col min="24" max="24" width="9.45" customWidth="1"/>
  </cols>
  <sheetData>
    <row r="1" customHeight="1"/>
    <row r="2" ht="37.4" customHeight="1" spans="1:14">
      <c r="A2" s="322" t="s">
        <v>74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ht="16.5" customHeight="1" spans="1:14">
      <c r="A3" s="6"/>
      <c r="B3" s="6"/>
      <c r="C3" s="7"/>
      <c r="D3" s="8"/>
      <c r="E3" s="9"/>
      <c r="F3" s="9"/>
      <c r="G3" s="9"/>
      <c r="H3" s="9"/>
      <c r="I3" s="9"/>
      <c r="J3" s="9"/>
      <c r="K3" s="9"/>
      <c r="L3" s="9"/>
      <c r="M3" s="53"/>
      <c r="N3" s="53"/>
    </row>
    <row r="4" ht="13.4" customHeight="1" spans="1:14">
      <c r="A4" s="6"/>
      <c r="B4" s="6"/>
      <c r="C4" s="7"/>
      <c r="D4" s="8"/>
      <c r="E4" s="9"/>
      <c r="F4" s="9"/>
      <c r="G4" s="9"/>
      <c r="H4" s="9"/>
      <c r="I4" s="9"/>
      <c r="J4" s="9"/>
      <c r="K4" s="9"/>
      <c r="L4" s="9"/>
      <c r="M4" s="53"/>
      <c r="N4" s="53"/>
    </row>
    <row r="5" ht="19.5" customHeight="1" spans="1:14">
      <c r="A5" s="68" t="s">
        <v>75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92"/>
    </row>
    <row r="6" ht="11.15" customHeight="1" spans="1:14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93"/>
    </row>
    <row r="7" ht="19.5" hidden="1" customHeight="1" spans="1:14">
      <c r="A7" s="72" t="s">
        <v>76</v>
      </c>
      <c r="B7" s="72" t="s">
        <v>5</v>
      </c>
      <c r="C7" s="72" t="s">
        <v>77</v>
      </c>
      <c r="D7" s="72" t="s">
        <v>78</v>
      </c>
      <c r="E7" s="19" t="s">
        <v>79</v>
      </c>
      <c r="F7" s="19"/>
      <c r="G7" s="19" t="s">
        <v>80</v>
      </c>
      <c r="H7" s="19"/>
      <c r="I7" s="72" t="s">
        <v>78</v>
      </c>
      <c r="J7" s="19" t="s">
        <v>12</v>
      </c>
      <c r="K7" s="19"/>
      <c r="L7" s="72" t="s">
        <v>78</v>
      </c>
      <c r="M7" s="19" t="s">
        <v>81</v>
      </c>
      <c r="N7" s="19"/>
    </row>
    <row r="8" ht="19.5" hidden="1" customHeight="1" spans="1:14">
      <c r="A8" s="72"/>
      <c r="B8" s="72"/>
      <c r="C8" s="72"/>
      <c r="D8" s="72"/>
      <c r="E8" s="19" t="s">
        <v>82</v>
      </c>
      <c r="F8" s="19"/>
      <c r="G8" s="19" t="s">
        <v>83</v>
      </c>
      <c r="H8" s="19"/>
      <c r="I8" s="72"/>
      <c r="J8" s="19" t="s">
        <v>18</v>
      </c>
      <c r="K8" s="19"/>
      <c r="L8" s="72"/>
      <c r="M8" s="19" t="s">
        <v>82</v>
      </c>
      <c r="N8" s="19"/>
    </row>
    <row r="9" ht="19.5" hidden="1" customHeight="1" spans="1:14">
      <c r="A9" s="72"/>
      <c r="B9" s="72"/>
      <c r="C9" s="72"/>
      <c r="D9" s="72"/>
      <c r="E9" s="19" t="s">
        <v>84</v>
      </c>
      <c r="F9" s="19"/>
      <c r="G9" s="19" t="s">
        <v>85</v>
      </c>
      <c r="H9" s="19"/>
      <c r="I9" s="72"/>
      <c r="J9" s="19" t="s">
        <v>86</v>
      </c>
      <c r="K9" s="19"/>
      <c r="L9" s="72"/>
      <c r="M9" s="19" t="s">
        <v>84</v>
      </c>
      <c r="N9" s="19"/>
    </row>
    <row r="10" ht="19.5" hidden="1" customHeight="1" spans="1:14">
      <c r="A10" s="72"/>
      <c r="B10" s="72"/>
      <c r="C10" s="72"/>
      <c r="D10" s="72"/>
      <c r="E10" s="19" t="s">
        <v>26</v>
      </c>
      <c r="F10" s="19" t="s">
        <v>27</v>
      </c>
      <c r="G10" s="19" t="s">
        <v>26</v>
      </c>
      <c r="H10" s="19" t="s">
        <v>27</v>
      </c>
      <c r="I10" s="72"/>
      <c r="J10" s="19" t="s">
        <v>26</v>
      </c>
      <c r="K10" s="19" t="s">
        <v>27</v>
      </c>
      <c r="L10" s="72"/>
      <c r="M10" s="19" t="s">
        <v>26</v>
      </c>
      <c r="N10" s="19" t="s">
        <v>27</v>
      </c>
    </row>
    <row r="11" s="1" customFormat="1" ht="34.4" hidden="1" customHeight="1" spans="1:14">
      <c r="A11" s="73" t="s">
        <v>87</v>
      </c>
      <c r="B11" s="74" t="s">
        <v>88</v>
      </c>
      <c r="C11" s="73" t="s">
        <v>88</v>
      </c>
      <c r="D11" s="74" t="s">
        <v>89</v>
      </c>
      <c r="E11" s="75">
        <v>45352</v>
      </c>
      <c r="F11" s="76">
        <f>E11+1</f>
        <v>45353</v>
      </c>
      <c r="G11" s="77">
        <f>F11</f>
        <v>45353</v>
      </c>
      <c r="H11" s="78">
        <f>G11+1+4</f>
        <v>45358</v>
      </c>
      <c r="I11" s="74" t="s">
        <v>90</v>
      </c>
      <c r="J11" s="77">
        <f>H11+8</f>
        <v>45366</v>
      </c>
      <c r="K11" s="78">
        <f>J11+2+4</f>
        <v>45372</v>
      </c>
      <c r="L11" s="74" t="s">
        <v>91</v>
      </c>
      <c r="M11" s="78">
        <f>K11+8</f>
        <v>45380</v>
      </c>
      <c r="N11" s="81">
        <f t="shared" ref="N11:N14" si="0">M11+1</f>
        <v>45381</v>
      </c>
    </row>
    <row r="12" s="1" customFormat="1" ht="34.4" hidden="1" customHeight="1" spans="1:14">
      <c r="A12" s="73" t="s">
        <v>87</v>
      </c>
      <c r="B12" s="74" t="s">
        <v>88</v>
      </c>
      <c r="C12" s="73" t="s">
        <v>88</v>
      </c>
      <c r="D12" s="74" t="s">
        <v>92</v>
      </c>
      <c r="E12" s="79">
        <f t="shared" ref="E12:F13" si="1">M11</f>
        <v>45380</v>
      </c>
      <c r="F12" s="80">
        <f t="shared" si="1"/>
        <v>45381</v>
      </c>
      <c r="G12" s="81">
        <f>F12</f>
        <v>45381</v>
      </c>
      <c r="H12" s="78">
        <f>G12+1+7</f>
        <v>45389</v>
      </c>
      <c r="I12" s="74" t="s">
        <v>93</v>
      </c>
      <c r="J12" s="94">
        <f>H12+8</f>
        <v>45397</v>
      </c>
      <c r="K12" s="78">
        <f>J12+2+3</f>
        <v>45402</v>
      </c>
      <c r="L12" s="74" t="s">
        <v>94</v>
      </c>
      <c r="M12" s="76">
        <f>K12+8</f>
        <v>45410</v>
      </c>
      <c r="N12" s="77">
        <f t="shared" si="0"/>
        <v>45411</v>
      </c>
    </row>
    <row r="13" s="1" customFormat="1" ht="34.4" hidden="1" customHeight="1" spans="1:14">
      <c r="A13" s="20" t="s">
        <v>95</v>
      </c>
      <c r="B13" s="20" t="s">
        <v>88</v>
      </c>
      <c r="C13" s="20" t="s">
        <v>88</v>
      </c>
      <c r="D13" s="22" t="s">
        <v>96</v>
      </c>
      <c r="E13" s="82">
        <f t="shared" si="1"/>
        <v>45410</v>
      </c>
      <c r="F13" s="83">
        <f t="shared" si="1"/>
        <v>45411</v>
      </c>
      <c r="G13" s="83">
        <f>F13</f>
        <v>45411</v>
      </c>
      <c r="H13" s="84">
        <f>G13+1</f>
        <v>45412</v>
      </c>
      <c r="I13" s="22" t="s">
        <v>97</v>
      </c>
      <c r="J13" s="95">
        <f>H13+8</f>
        <v>45420</v>
      </c>
      <c r="K13" s="85">
        <f>J13+2+5</f>
        <v>45427</v>
      </c>
      <c r="L13" s="22" t="s">
        <v>98</v>
      </c>
      <c r="M13" s="85">
        <f t="shared" ref="M13" si="2">K13+7</f>
        <v>45434</v>
      </c>
      <c r="N13" s="83">
        <f t="shared" si="0"/>
        <v>45435</v>
      </c>
    </row>
    <row r="14" s="1" customFormat="1" ht="34.4" hidden="1" customHeight="1" spans="1:14">
      <c r="A14" s="20" t="s">
        <v>95</v>
      </c>
      <c r="B14" s="20" t="s">
        <v>88</v>
      </c>
      <c r="C14" s="20" t="s">
        <v>88</v>
      </c>
      <c r="D14" s="22" t="s">
        <v>99</v>
      </c>
      <c r="E14" s="82">
        <f>M13</f>
        <v>45434</v>
      </c>
      <c r="F14" s="83">
        <f>N13</f>
        <v>45435</v>
      </c>
      <c r="G14" s="85">
        <f>F14+1</f>
        <v>45436</v>
      </c>
      <c r="H14" s="84">
        <f>G14</f>
        <v>45436</v>
      </c>
      <c r="I14" s="22" t="s">
        <v>100</v>
      </c>
      <c r="J14" s="96">
        <f>H14+8</f>
        <v>45444</v>
      </c>
      <c r="K14" s="97">
        <f>J14+2</f>
        <v>45446</v>
      </c>
      <c r="L14" s="22" t="s">
        <v>101</v>
      </c>
      <c r="M14" s="97">
        <v>45458</v>
      </c>
      <c r="N14" s="97">
        <f t="shared" si="0"/>
        <v>45459</v>
      </c>
    </row>
    <row r="15" s="1" customFormat="1" ht="14.9" hidden="1" customHeight="1" spans="1:14">
      <c r="A15" s="72" t="s">
        <v>76</v>
      </c>
      <c r="B15" s="72" t="s">
        <v>5</v>
      </c>
      <c r="C15" s="72" t="s">
        <v>77</v>
      </c>
      <c r="D15" s="72" t="s">
        <v>78</v>
      </c>
      <c r="E15" s="19" t="s">
        <v>80</v>
      </c>
      <c r="F15" s="19"/>
      <c r="G15" s="19" t="s">
        <v>81</v>
      </c>
      <c r="H15" s="19"/>
      <c r="I15" s="72" t="s">
        <v>78</v>
      </c>
      <c r="J15" s="19" t="s">
        <v>12</v>
      </c>
      <c r="K15" s="19"/>
      <c r="L15" s="72" t="s">
        <v>78</v>
      </c>
      <c r="M15" s="19" t="s">
        <v>80</v>
      </c>
      <c r="N15" s="19"/>
    </row>
    <row r="16" s="1" customFormat="1" ht="14.9" hidden="1" customHeight="1" spans="1:14">
      <c r="A16" s="72"/>
      <c r="B16" s="72"/>
      <c r="C16" s="72"/>
      <c r="D16" s="72"/>
      <c r="E16" s="19" t="s">
        <v>83</v>
      </c>
      <c r="F16" s="19"/>
      <c r="G16" s="19" t="s">
        <v>82</v>
      </c>
      <c r="H16" s="19"/>
      <c r="I16" s="72"/>
      <c r="J16" s="19" t="s">
        <v>18</v>
      </c>
      <c r="K16" s="19"/>
      <c r="L16" s="72"/>
      <c r="M16" s="19" t="s">
        <v>83</v>
      </c>
      <c r="N16" s="19"/>
    </row>
    <row r="17" s="1" customFormat="1" ht="14.9" hidden="1" customHeight="1" spans="1:17">
      <c r="A17" s="72"/>
      <c r="B17" s="72"/>
      <c r="C17" s="72"/>
      <c r="D17" s="72"/>
      <c r="E17" s="19" t="s">
        <v>85</v>
      </c>
      <c r="F17" s="19"/>
      <c r="G17" s="19" t="s">
        <v>84</v>
      </c>
      <c r="H17" s="19"/>
      <c r="I17" s="72"/>
      <c r="J17" s="19" t="s">
        <v>86</v>
      </c>
      <c r="K17" s="19"/>
      <c r="L17" s="72"/>
      <c r="M17" s="19" t="s">
        <v>85</v>
      </c>
      <c r="N17" s="19"/>
      <c r="P17" s="99"/>
      <c r="Q17" s="100"/>
    </row>
    <row r="18" s="1" customFormat="1" ht="14.9" hidden="1" customHeight="1" spans="1:14">
      <c r="A18" s="72"/>
      <c r="B18" s="72"/>
      <c r="C18" s="72"/>
      <c r="D18" s="72"/>
      <c r="E18" s="19" t="s">
        <v>26</v>
      </c>
      <c r="F18" s="19" t="s">
        <v>27</v>
      </c>
      <c r="G18" s="19" t="s">
        <v>26</v>
      </c>
      <c r="H18" s="19" t="s">
        <v>27</v>
      </c>
      <c r="I18" s="72"/>
      <c r="J18" s="19" t="s">
        <v>26</v>
      </c>
      <c r="K18" s="19" t="s">
        <v>27</v>
      </c>
      <c r="L18" s="72"/>
      <c r="M18" s="19" t="s">
        <v>26</v>
      </c>
      <c r="N18" s="19" t="s">
        <v>27</v>
      </c>
    </row>
    <row r="19" s="1" customFormat="1" ht="33.65" hidden="1" customHeight="1" spans="1:25">
      <c r="A19" s="20" t="s">
        <v>95</v>
      </c>
      <c r="B19" s="20" t="s">
        <v>88</v>
      </c>
      <c r="C19" s="20" t="s">
        <v>88</v>
      </c>
      <c r="D19" s="22" t="s">
        <v>99</v>
      </c>
      <c r="E19" s="82">
        <f>E14</f>
        <v>45434</v>
      </c>
      <c r="F19" s="83">
        <f>F14</f>
        <v>45435</v>
      </c>
      <c r="G19" s="85">
        <f>F19+1</f>
        <v>45436</v>
      </c>
      <c r="H19" s="84">
        <f>G19</f>
        <v>45436</v>
      </c>
      <c r="I19" s="22" t="s">
        <v>100</v>
      </c>
      <c r="J19" s="87">
        <f>H19+8</f>
        <v>45444</v>
      </c>
      <c r="K19" s="88">
        <f>J19+2</f>
        <v>45446</v>
      </c>
      <c r="L19" s="22" t="s">
        <v>101</v>
      </c>
      <c r="M19" s="88">
        <v>45458</v>
      </c>
      <c r="N19" s="88">
        <f t="shared" ref="N19:N20" si="3">M19+1</f>
        <v>45459</v>
      </c>
      <c r="W19" s="101"/>
      <c r="X19" s="101"/>
      <c r="Y19" s="101"/>
    </row>
    <row r="20" s="1" customFormat="1" ht="33.65" hidden="1" customHeight="1" spans="1:23">
      <c r="A20" s="20" t="s">
        <v>95</v>
      </c>
      <c r="B20" s="20" t="s">
        <v>88</v>
      </c>
      <c r="C20" s="20" t="s">
        <v>88</v>
      </c>
      <c r="D20" s="22" t="s">
        <v>102</v>
      </c>
      <c r="E20" s="86">
        <v>45457</v>
      </c>
      <c r="F20" s="87">
        <f>E20+1</f>
        <v>45458</v>
      </c>
      <c r="G20" s="87">
        <f>F20</f>
        <v>45458</v>
      </c>
      <c r="H20" s="87">
        <f>G20+1</f>
        <v>45459</v>
      </c>
      <c r="I20" s="22" t="s">
        <v>103</v>
      </c>
      <c r="J20" s="87">
        <f>H20+8</f>
        <v>45467</v>
      </c>
      <c r="K20" s="88">
        <f>J20+2+2</f>
        <v>45471</v>
      </c>
      <c r="L20" s="22" t="s">
        <v>104</v>
      </c>
      <c r="M20" s="88">
        <f>K20+8+5</f>
        <v>45484</v>
      </c>
      <c r="N20" s="114">
        <f t="shared" si="3"/>
        <v>45485</v>
      </c>
      <c r="W20" s="102"/>
    </row>
    <row r="21" s="1" customFormat="1" ht="15.65" hidden="1" customHeight="1" spans="1:23">
      <c r="A21" s="72" t="s">
        <v>76</v>
      </c>
      <c r="B21" s="72" t="s">
        <v>5</v>
      </c>
      <c r="C21" s="72" t="s">
        <v>77</v>
      </c>
      <c r="D21" s="72" t="s">
        <v>78</v>
      </c>
      <c r="E21" s="19" t="s">
        <v>80</v>
      </c>
      <c r="F21" s="19"/>
      <c r="G21" s="19" t="s">
        <v>81</v>
      </c>
      <c r="H21" s="19"/>
      <c r="I21" s="72" t="s">
        <v>78</v>
      </c>
      <c r="J21" s="19" t="s">
        <v>12</v>
      </c>
      <c r="K21" s="19"/>
      <c r="L21" s="72" t="s">
        <v>78</v>
      </c>
      <c r="M21" s="19" t="s">
        <v>79</v>
      </c>
      <c r="N21" s="19"/>
      <c r="W21" s="102"/>
    </row>
    <row r="22" s="1" customFormat="1" ht="15.65" hidden="1" customHeight="1" spans="1:23">
      <c r="A22" s="72"/>
      <c r="B22" s="72"/>
      <c r="C22" s="72"/>
      <c r="D22" s="72"/>
      <c r="E22" s="19" t="s">
        <v>83</v>
      </c>
      <c r="F22" s="19"/>
      <c r="G22" s="19" t="s">
        <v>82</v>
      </c>
      <c r="H22" s="19"/>
      <c r="I22" s="72"/>
      <c r="J22" s="19" t="s">
        <v>18</v>
      </c>
      <c r="K22" s="19"/>
      <c r="L22" s="72"/>
      <c r="M22" s="19" t="s">
        <v>82</v>
      </c>
      <c r="N22" s="19"/>
      <c r="W22" s="102"/>
    </row>
    <row r="23" s="1" customFormat="1" ht="15.65" hidden="1" customHeight="1" spans="1:23">
      <c r="A23" s="72"/>
      <c r="B23" s="72"/>
      <c r="C23" s="72"/>
      <c r="D23" s="72"/>
      <c r="E23" s="19" t="s">
        <v>85</v>
      </c>
      <c r="F23" s="19"/>
      <c r="G23" s="19" t="s">
        <v>84</v>
      </c>
      <c r="H23" s="19"/>
      <c r="I23" s="72"/>
      <c r="J23" s="19" t="s">
        <v>86</v>
      </c>
      <c r="K23" s="19"/>
      <c r="L23" s="72"/>
      <c r="M23" s="19" t="s">
        <v>84</v>
      </c>
      <c r="N23" s="19"/>
      <c r="W23" s="102"/>
    </row>
    <row r="24" s="1" customFormat="1" ht="15.65" hidden="1" customHeight="1" spans="1:23">
      <c r="A24" s="72"/>
      <c r="B24" s="72"/>
      <c r="C24" s="72"/>
      <c r="D24" s="72"/>
      <c r="E24" s="19" t="s">
        <v>26</v>
      </c>
      <c r="F24" s="19" t="s">
        <v>27</v>
      </c>
      <c r="G24" s="19" t="s">
        <v>26</v>
      </c>
      <c r="H24" s="19" t="s">
        <v>27</v>
      </c>
      <c r="I24" s="72"/>
      <c r="J24" s="19" t="s">
        <v>26</v>
      </c>
      <c r="K24" s="19" t="s">
        <v>27</v>
      </c>
      <c r="L24" s="72"/>
      <c r="M24" s="19" t="s">
        <v>26</v>
      </c>
      <c r="N24" s="19" t="s">
        <v>27</v>
      </c>
      <c r="W24" s="102"/>
    </row>
    <row r="25" s="1" customFormat="1" ht="33.65" hidden="1" customHeight="1" spans="1:19">
      <c r="A25" s="20" t="s">
        <v>95</v>
      </c>
      <c r="B25" s="20" t="s">
        <v>88</v>
      </c>
      <c r="C25" s="20" t="s">
        <v>88</v>
      </c>
      <c r="D25" s="22" t="s">
        <v>105</v>
      </c>
      <c r="E25" s="323">
        <f>M20</f>
        <v>45484</v>
      </c>
      <c r="F25" s="114">
        <f>N20</f>
        <v>45485</v>
      </c>
      <c r="G25" s="114">
        <f>F25+1</f>
        <v>45486</v>
      </c>
      <c r="H25" s="115">
        <f>G25+1</f>
        <v>45487</v>
      </c>
      <c r="I25" s="22" t="s">
        <v>106</v>
      </c>
      <c r="J25" s="87">
        <f>H25+8</f>
        <v>45495</v>
      </c>
      <c r="K25" s="115">
        <f>J25+2</f>
        <v>45497</v>
      </c>
      <c r="L25" s="22" t="s">
        <v>107</v>
      </c>
      <c r="M25" s="88">
        <f>K25+8+6</f>
        <v>45511</v>
      </c>
      <c r="N25" s="88">
        <f>M25+3</f>
        <v>45514</v>
      </c>
      <c r="P25" s="332"/>
      <c r="Q25" s="345"/>
      <c r="R25" s="2"/>
      <c r="S25" s="346"/>
    </row>
    <row r="26" s="1" customFormat="1" ht="15" hidden="1" customHeight="1" spans="1:25">
      <c r="A26" s="72" t="s">
        <v>76</v>
      </c>
      <c r="B26" s="72" t="s">
        <v>5</v>
      </c>
      <c r="C26" s="72" t="s">
        <v>77</v>
      </c>
      <c r="D26" s="72" t="s">
        <v>78</v>
      </c>
      <c r="E26" s="19" t="s">
        <v>79</v>
      </c>
      <c r="F26" s="19"/>
      <c r="G26" s="19" t="s">
        <v>80</v>
      </c>
      <c r="H26" s="19"/>
      <c r="I26" s="12" t="s">
        <v>78</v>
      </c>
      <c r="J26" s="19" t="s">
        <v>12</v>
      </c>
      <c r="K26" s="19"/>
      <c r="L26" s="72" t="s">
        <v>78</v>
      </c>
      <c r="M26" s="19" t="s">
        <v>80</v>
      </c>
      <c r="N26" s="19"/>
      <c r="P26" s="255"/>
      <c r="Q26" s="137"/>
      <c r="R26" s="137"/>
      <c r="S26" s="255"/>
      <c r="T26" s="137"/>
      <c r="U26" s="137"/>
      <c r="V26" s="137"/>
      <c r="W26" s="137"/>
      <c r="X26" s="137"/>
      <c r="Y26" s="137"/>
    </row>
    <row r="27" s="1" customFormat="1" ht="15" hidden="1" customHeight="1" spans="1:25">
      <c r="A27" s="72"/>
      <c r="B27" s="72"/>
      <c r="C27" s="72"/>
      <c r="D27" s="72"/>
      <c r="E27" s="19" t="s">
        <v>82</v>
      </c>
      <c r="F27" s="19"/>
      <c r="G27" s="19" t="s">
        <v>83</v>
      </c>
      <c r="H27" s="19"/>
      <c r="I27" s="16"/>
      <c r="J27" s="19" t="s">
        <v>18</v>
      </c>
      <c r="K27" s="19"/>
      <c r="L27" s="72"/>
      <c r="M27" s="19" t="s">
        <v>83</v>
      </c>
      <c r="N27" s="19"/>
      <c r="P27" s="255"/>
      <c r="Q27" s="137"/>
      <c r="R27" s="137"/>
      <c r="S27" s="255"/>
      <c r="T27" s="137"/>
      <c r="U27" s="137"/>
      <c r="V27" s="137"/>
      <c r="W27" s="137"/>
      <c r="X27" s="137"/>
      <c r="Y27" s="137"/>
    </row>
    <row r="28" s="1" customFormat="1" ht="15" hidden="1" customHeight="1" spans="1:25">
      <c r="A28" s="72"/>
      <c r="B28" s="72"/>
      <c r="C28" s="72"/>
      <c r="D28" s="72"/>
      <c r="E28" s="19" t="s">
        <v>84</v>
      </c>
      <c r="F28" s="19"/>
      <c r="G28" s="19" t="s">
        <v>85</v>
      </c>
      <c r="H28" s="19"/>
      <c r="I28" s="16"/>
      <c r="J28" s="19" t="s">
        <v>86</v>
      </c>
      <c r="K28" s="19"/>
      <c r="L28" s="72"/>
      <c r="M28" s="19" t="s">
        <v>85</v>
      </c>
      <c r="N28" s="19"/>
      <c r="P28" s="255"/>
      <c r="Q28" s="137"/>
      <c r="R28" s="137"/>
      <c r="S28" s="255"/>
      <c r="T28" s="137"/>
      <c r="U28" s="137"/>
      <c r="V28" s="137"/>
      <c r="W28" s="137"/>
      <c r="X28" s="137"/>
      <c r="Y28" s="137"/>
    </row>
    <row r="29" ht="15" hidden="1" customHeight="1" spans="1:25">
      <c r="A29" s="72"/>
      <c r="B29" s="72"/>
      <c r="C29" s="72"/>
      <c r="D29" s="72"/>
      <c r="E29" s="19" t="s">
        <v>26</v>
      </c>
      <c r="F29" s="19" t="s">
        <v>27</v>
      </c>
      <c r="G29" s="19" t="s">
        <v>26</v>
      </c>
      <c r="H29" s="19" t="s">
        <v>27</v>
      </c>
      <c r="I29" s="18"/>
      <c r="J29" s="19" t="s">
        <v>26</v>
      </c>
      <c r="K29" s="19" t="s">
        <v>27</v>
      </c>
      <c r="L29" s="72"/>
      <c r="M29" s="19" t="s">
        <v>26</v>
      </c>
      <c r="N29" s="19" t="s">
        <v>27</v>
      </c>
      <c r="P29" s="255"/>
      <c r="Q29" s="137"/>
      <c r="R29" s="137"/>
      <c r="S29" s="255"/>
      <c r="T29" s="137"/>
      <c r="U29" s="137"/>
      <c r="V29" s="137"/>
      <c r="W29" s="137"/>
      <c r="X29" s="137"/>
      <c r="Y29" s="137"/>
    </row>
    <row r="30" ht="34.4" hidden="1" customHeight="1" spans="1:25">
      <c r="A30" s="20" t="s">
        <v>95</v>
      </c>
      <c r="B30" s="20" t="s">
        <v>88</v>
      </c>
      <c r="C30" s="20" t="s">
        <v>88</v>
      </c>
      <c r="D30" s="22" t="s">
        <v>108</v>
      </c>
      <c r="E30" s="324">
        <f>M25</f>
        <v>45511</v>
      </c>
      <c r="F30" s="88">
        <f>N25</f>
        <v>45514</v>
      </c>
      <c r="G30" s="114">
        <f>F30+1</f>
        <v>45515</v>
      </c>
      <c r="H30" s="115">
        <f>G30+1</f>
        <v>45516</v>
      </c>
      <c r="I30" s="22" t="s">
        <v>109</v>
      </c>
      <c r="J30" s="88">
        <f>H30+8+1</f>
        <v>45525</v>
      </c>
      <c r="K30" s="88">
        <f>J30+2+3</f>
        <v>45530</v>
      </c>
      <c r="L30" s="22" t="s">
        <v>110</v>
      </c>
      <c r="M30" s="88">
        <f>K30+10+2</f>
        <v>45542</v>
      </c>
      <c r="N30" s="88">
        <f>M30+1+2</f>
        <v>45545</v>
      </c>
      <c r="P30" s="109"/>
      <c r="Q30" s="130"/>
      <c r="R30" s="112"/>
      <c r="S30" s="109"/>
      <c r="T30" s="111"/>
      <c r="U30" s="111"/>
      <c r="V30" s="347"/>
      <c r="W30" s="254"/>
      <c r="X30" s="347"/>
      <c r="Y30" s="254"/>
    </row>
    <row r="31" ht="15" customHeight="1" spans="1:25">
      <c r="A31" s="72" t="s">
        <v>76</v>
      </c>
      <c r="B31" s="72" t="s">
        <v>5</v>
      </c>
      <c r="C31" s="72" t="s">
        <v>77</v>
      </c>
      <c r="D31" s="72" t="s">
        <v>78</v>
      </c>
      <c r="E31" s="19" t="s">
        <v>80</v>
      </c>
      <c r="F31" s="19"/>
      <c r="G31" s="19" t="s">
        <v>81</v>
      </c>
      <c r="H31" s="19"/>
      <c r="I31" s="72" t="s">
        <v>78</v>
      </c>
      <c r="J31" s="19" t="s">
        <v>12</v>
      </c>
      <c r="K31" s="19"/>
      <c r="L31" s="72" t="s">
        <v>78</v>
      </c>
      <c r="M31" s="19" t="s">
        <v>79</v>
      </c>
      <c r="N31" s="19"/>
      <c r="O31" s="19" t="s">
        <v>80</v>
      </c>
      <c r="P31" s="19"/>
      <c r="Q31" s="130"/>
      <c r="R31" s="112"/>
      <c r="S31" s="109"/>
      <c r="T31" s="111"/>
      <c r="U31" s="111"/>
      <c r="V31" s="347"/>
      <c r="W31" s="254"/>
      <c r="X31" s="347"/>
      <c r="Y31" s="254"/>
    </row>
    <row r="32" ht="15" customHeight="1" spans="1:25">
      <c r="A32" s="72"/>
      <c r="B32" s="72"/>
      <c r="C32" s="72"/>
      <c r="D32" s="72"/>
      <c r="E32" s="19" t="s">
        <v>83</v>
      </c>
      <c r="F32" s="19"/>
      <c r="G32" s="19" t="s">
        <v>82</v>
      </c>
      <c r="H32" s="19"/>
      <c r="I32" s="72"/>
      <c r="J32" s="19" t="s">
        <v>18</v>
      </c>
      <c r="K32" s="19"/>
      <c r="L32" s="72"/>
      <c r="M32" s="19" t="s">
        <v>82</v>
      </c>
      <c r="N32" s="19"/>
      <c r="O32" s="19" t="s">
        <v>83</v>
      </c>
      <c r="P32" s="19"/>
      <c r="Q32" s="130"/>
      <c r="R32" s="112"/>
      <c r="S32" s="109"/>
      <c r="T32" s="111"/>
      <c r="U32" s="111"/>
      <c r="V32" s="347"/>
      <c r="W32" s="254"/>
      <c r="X32" s="347"/>
      <c r="Y32" s="254"/>
    </row>
    <row r="33" ht="15" customHeight="1" spans="1:25">
      <c r="A33" s="72"/>
      <c r="B33" s="72"/>
      <c r="C33" s="72"/>
      <c r="D33" s="72"/>
      <c r="E33" s="19" t="s">
        <v>85</v>
      </c>
      <c r="F33" s="19"/>
      <c r="G33" s="19" t="s">
        <v>84</v>
      </c>
      <c r="H33" s="19"/>
      <c r="I33" s="72"/>
      <c r="J33" s="19" t="s">
        <v>86</v>
      </c>
      <c r="K33" s="19"/>
      <c r="L33" s="72"/>
      <c r="M33" s="19" t="s">
        <v>84</v>
      </c>
      <c r="N33" s="19"/>
      <c r="O33" s="19" t="s">
        <v>85</v>
      </c>
      <c r="P33" s="19"/>
      <c r="Q33" s="130"/>
      <c r="R33" s="112"/>
      <c r="S33" s="109"/>
      <c r="T33" s="111"/>
      <c r="U33" s="111"/>
      <c r="V33" s="347"/>
      <c r="W33" s="254"/>
      <c r="X33" s="347"/>
      <c r="Y33" s="254"/>
    </row>
    <row r="34" ht="15" customHeight="1" spans="1:25">
      <c r="A34" s="72"/>
      <c r="B34" s="72"/>
      <c r="C34" s="72"/>
      <c r="D34" s="72"/>
      <c r="E34" s="19" t="s">
        <v>26</v>
      </c>
      <c r="F34" s="19" t="s">
        <v>27</v>
      </c>
      <c r="G34" s="19" t="s">
        <v>26</v>
      </c>
      <c r="H34" s="19" t="s">
        <v>27</v>
      </c>
      <c r="I34" s="72"/>
      <c r="J34" s="19" t="s">
        <v>26</v>
      </c>
      <c r="K34" s="19" t="s">
        <v>27</v>
      </c>
      <c r="L34" s="72"/>
      <c r="M34" s="19" t="s">
        <v>26</v>
      </c>
      <c r="N34" s="19" t="s">
        <v>27</v>
      </c>
      <c r="O34" s="19" t="s">
        <v>26</v>
      </c>
      <c r="P34" s="19" t="s">
        <v>27</v>
      </c>
      <c r="Q34" s="130"/>
      <c r="R34" s="112"/>
      <c r="S34" s="109"/>
      <c r="T34" s="111"/>
      <c r="U34" s="111"/>
      <c r="V34" s="347"/>
      <c r="W34" s="254"/>
      <c r="X34" s="347"/>
      <c r="Y34" s="254"/>
    </row>
    <row r="35" ht="33" customHeight="1" spans="1:21">
      <c r="A35" s="20" t="s">
        <v>95</v>
      </c>
      <c r="B35" s="20" t="s">
        <v>88</v>
      </c>
      <c r="C35" s="20" t="s">
        <v>88</v>
      </c>
      <c r="D35" s="22" t="s">
        <v>111</v>
      </c>
      <c r="E35" s="323">
        <f>M30</f>
        <v>45542</v>
      </c>
      <c r="F35" s="114">
        <f>N30</f>
        <v>45545</v>
      </c>
      <c r="G35" s="114">
        <f>F35+1</f>
        <v>45546</v>
      </c>
      <c r="H35" s="115">
        <f>G35+1</f>
        <v>45547</v>
      </c>
      <c r="I35" s="22" t="s">
        <v>112</v>
      </c>
      <c r="J35" s="87">
        <f>H35+8+1</f>
        <v>45556</v>
      </c>
      <c r="K35" s="115">
        <f>J35+2</f>
        <v>45558</v>
      </c>
      <c r="L35" s="333" t="s">
        <v>113</v>
      </c>
      <c r="M35" s="114">
        <f>K35+8+2</f>
        <v>45568</v>
      </c>
      <c r="N35" s="114">
        <f>M35+1</f>
        <v>45569</v>
      </c>
      <c r="O35" s="114">
        <f>N35+1</f>
        <v>45570</v>
      </c>
      <c r="P35" s="88">
        <f>O35+1+1</f>
        <v>45572</v>
      </c>
      <c r="Q35" s="348" t="s">
        <v>114</v>
      </c>
      <c r="R35" s="349"/>
      <c r="S35" s="255"/>
      <c r="T35" s="137"/>
      <c r="U35" s="137"/>
    </row>
    <row r="36" ht="30.65" customHeight="1" spans="1:21">
      <c r="A36" s="109"/>
      <c r="B36" s="109"/>
      <c r="C36" s="109"/>
      <c r="D36" s="109"/>
      <c r="E36" s="110"/>
      <c r="F36" s="111"/>
      <c r="G36" s="111"/>
      <c r="H36" s="112"/>
      <c r="I36" s="109"/>
      <c r="J36" s="130"/>
      <c r="K36" s="112"/>
      <c r="L36" s="327"/>
      <c r="M36" s="111"/>
      <c r="N36" s="111"/>
      <c r="O36" s="111"/>
      <c r="P36" s="111"/>
      <c r="Q36" s="350"/>
      <c r="R36" s="137"/>
      <c r="S36" s="255"/>
      <c r="T36" s="137"/>
      <c r="U36" s="137"/>
    </row>
    <row r="37" ht="14.9" customHeight="1" spans="1:21">
      <c r="A37" s="12" t="s">
        <v>76</v>
      </c>
      <c r="B37" s="12" t="s">
        <v>5</v>
      </c>
      <c r="C37" s="12" t="s">
        <v>77</v>
      </c>
      <c r="D37" s="12" t="s">
        <v>78</v>
      </c>
      <c r="E37" s="14" t="s">
        <v>81</v>
      </c>
      <c r="F37" s="15"/>
      <c r="G37" s="14" t="s">
        <v>80</v>
      </c>
      <c r="H37" s="15"/>
      <c r="I37" s="12" t="s">
        <v>78</v>
      </c>
      <c r="J37" s="14" t="s">
        <v>12</v>
      </c>
      <c r="K37" s="15"/>
      <c r="L37" s="12" t="s">
        <v>78</v>
      </c>
      <c r="M37" s="14" t="s">
        <v>81</v>
      </c>
      <c r="N37" s="15"/>
      <c r="O37" s="137"/>
      <c r="P37" s="137"/>
      <c r="Q37" s="350"/>
      <c r="R37" s="137"/>
      <c r="S37" s="255"/>
      <c r="T37" s="137"/>
      <c r="U37" s="137"/>
    </row>
    <row r="38" ht="14.9" customHeight="1" spans="1:21">
      <c r="A38" s="16"/>
      <c r="B38" s="16"/>
      <c r="C38" s="16"/>
      <c r="D38" s="16"/>
      <c r="E38" s="14" t="s">
        <v>82</v>
      </c>
      <c r="F38" s="15"/>
      <c r="G38" s="14" t="s">
        <v>83</v>
      </c>
      <c r="H38" s="15"/>
      <c r="I38" s="16"/>
      <c r="J38" s="14" t="s">
        <v>18</v>
      </c>
      <c r="K38" s="15"/>
      <c r="L38" s="16"/>
      <c r="M38" s="14" t="s">
        <v>82</v>
      </c>
      <c r="N38" s="15"/>
      <c r="O38" s="137"/>
      <c r="P38" s="137"/>
      <c r="Q38" s="350"/>
      <c r="R38" s="137"/>
      <c r="S38" s="255"/>
      <c r="T38" s="137"/>
      <c r="U38" s="137"/>
    </row>
    <row r="39" ht="14.9" customHeight="1" spans="1:21">
      <c r="A39" s="16"/>
      <c r="B39" s="16"/>
      <c r="C39" s="16"/>
      <c r="D39" s="16"/>
      <c r="E39" s="14" t="s">
        <v>84</v>
      </c>
      <c r="F39" s="15"/>
      <c r="G39" s="14" t="s">
        <v>85</v>
      </c>
      <c r="H39" s="15"/>
      <c r="I39" s="16"/>
      <c r="J39" s="14" t="s">
        <v>86</v>
      </c>
      <c r="K39" s="15"/>
      <c r="L39" s="16"/>
      <c r="M39" s="14" t="s">
        <v>84</v>
      </c>
      <c r="N39" s="15"/>
      <c r="O39" s="137"/>
      <c r="P39" s="137"/>
      <c r="Q39" s="350"/>
      <c r="R39" s="137"/>
      <c r="S39" s="255"/>
      <c r="T39" s="137"/>
      <c r="U39" s="137"/>
    </row>
    <row r="40" ht="14.9" customHeight="1" spans="1:21">
      <c r="A40" s="18"/>
      <c r="B40" s="18"/>
      <c r="C40" s="18"/>
      <c r="D40" s="18"/>
      <c r="E40" s="19" t="s">
        <v>26</v>
      </c>
      <c r="F40" s="116" t="s">
        <v>27</v>
      </c>
      <c r="G40" s="19" t="s">
        <v>26</v>
      </c>
      <c r="H40" s="19" t="s">
        <v>27</v>
      </c>
      <c r="I40" s="18"/>
      <c r="J40" s="19" t="s">
        <v>26</v>
      </c>
      <c r="K40" s="19" t="s">
        <v>27</v>
      </c>
      <c r="L40" s="18"/>
      <c r="M40" s="19" t="s">
        <v>26</v>
      </c>
      <c r="N40" s="19" t="s">
        <v>27</v>
      </c>
      <c r="O40" s="137"/>
      <c r="P40" s="137"/>
      <c r="Q40" s="350"/>
      <c r="R40" s="137"/>
      <c r="S40" s="255"/>
      <c r="T40" s="137"/>
      <c r="U40" s="137"/>
    </row>
    <row r="41" ht="33" hidden="1" customHeight="1" spans="1:21">
      <c r="A41" s="325" t="s">
        <v>115</v>
      </c>
      <c r="B41" s="20" t="s">
        <v>88</v>
      </c>
      <c r="C41" s="20" t="s">
        <v>88</v>
      </c>
      <c r="D41" s="22" t="s">
        <v>116</v>
      </c>
      <c r="E41" s="88">
        <f>'SUMMIT CYE'!L17</f>
        <v>45511</v>
      </c>
      <c r="F41" s="88">
        <f>E41+1</f>
        <v>45512</v>
      </c>
      <c r="G41" s="114">
        <f>F41+1</f>
        <v>45513</v>
      </c>
      <c r="H41" s="114">
        <f t="shared" ref="H41:H44" si="4">G41+1</f>
        <v>45514</v>
      </c>
      <c r="I41" s="22" t="s">
        <v>117</v>
      </c>
      <c r="J41" s="114">
        <f>H41+6</f>
        <v>45520</v>
      </c>
      <c r="K41" s="86">
        <f>J41+2</f>
        <v>45522</v>
      </c>
      <c r="L41" s="22" t="s">
        <v>118</v>
      </c>
      <c r="M41" s="114">
        <f>K41+8</f>
        <v>45530</v>
      </c>
      <c r="N41" s="115">
        <f>M41</f>
        <v>45530</v>
      </c>
      <c r="O41" s="334" t="s">
        <v>119</v>
      </c>
      <c r="P41" s="335"/>
      <c r="Q41" s="137"/>
      <c r="R41" s="137"/>
      <c r="S41" s="255"/>
      <c r="T41" s="137"/>
      <c r="U41" s="137"/>
    </row>
    <row r="42" ht="33" customHeight="1" spans="1:21">
      <c r="A42" s="326" t="s">
        <v>115</v>
      </c>
      <c r="B42" s="20" t="s">
        <v>88</v>
      </c>
      <c r="C42" s="20" t="s">
        <v>88</v>
      </c>
      <c r="D42" s="22" t="s">
        <v>120</v>
      </c>
      <c r="E42" s="323">
        <f t="shared" ref="E42:F44" si="5">M41</f>
        <v>45530</v>
      </c>
      <c r="F42" s="114">
        <f t="shared" si="5"/>
        <v>45530</v>
      </c>
      <c r="G42" s="24">
        <f>F42+1+27</f>
        <v>45558</v>
      </c>
      <c r="H42" s="44">
        <f t="shared" si="4"/>
        <v>45559</v>
      </c>
      <c r="I42" s="22" t="s">
        <v>121</v>
      </c>
      <c r="J42" s="44"/>
      <c r="K42" s="44"/>
      <c r="L42" s="22"/>
      <c r="M42" s="44"/>
      <c r="N42" s="44"/>
      <c r="O42" s="138" t="s">
        <v>122</v>
      </c>
      <c r="P42" s="336"/>
      <c r="Q42" s="137"/>
      <c r="R42" s="137"/>
      <c r="S42" s="255"/>
      <c r="T42" s="137"/>
      <c r="U42" s="137"/>
    </row>
    <row r="43" ht="33" hidden="1" customHeight="1" spans="1:21">
      <c r="A43" s="326" t="s">
        <v>115</v>
      </c>
      <c r="B43" s="20" t="s">
        <v>88</v>
      </c>
      <c r="C43" s="20" t="s">
        <v>88</v>
      </c>
      <c r="D43" s="22" t="s">
        <v>123</v>
      </c>
      <c r="E43" s="26">
        <f t="shared" si="5"/>
        <v>0</v>
      </c>
      <c r="F43" s="24">
        <f t="shared" si="5"/>
        <v>0</v>
      </c>
      <c r="G43" s="24">
        <f>F43+1</f>
        <v>1</v>
      </c>
      <c r="H43" s="44">
        <f t="shared" si="4"/>
        <v>2</v>
      </c>
      <c r="I43" s="337" t="s">
        <v>124</v>
      </c>
      <c r="J43" s="338">
        <f>H43+7</f>
        <v>9</v>
      </c>
      <c r="K43" s="338">
        <f>J43+2</f>
        <v>11</v>
      </c>
      <c r="L43" s="337" t="s">
        <v>125</v>
      </c>
      <c r="M43" s="338">
        <f>K43+8</f>
        <v>19</v>
      </c>
      <c r="N43" s="338">
        <f>M43+1</f>
        <v>20</v>
      </c>
      <c r="O43" s="339">
        <f>H43+24+6</f>
        <v>32</v>
      </c>
      <c r="P43" s="255"/>
      <c r="Q43" s="137"/>
      <c r="R43" s="137"/>
      <c r="S43" s="255"/>
      <c r="T43" s="137"/>
      <c r="U43" s="137"/>
    </row>
    <row r="44" ht="33" hidden="1" customHeight="1" spans="1:21">
      <c r="A44" s="326" t="s">
        <v>115</v>
      </c>
      <c r="B44" s="20" t="s">
        <v>88</v>
      </c>
      <c r="C44" s="20" t="s">
        <v>88</v>
      </c>
      <c r="D44" s="22" t="s">
        <v>126</v>
      </c>
      <c r="E44" s="26">
        <f t="shared" si="5"/>
        <v>19</v>
      </c>
      <c r="F44" s="24">
        <f t="shared" si="5"/>
        <v>20</v>
      </c>
      <c r="G44" s="24">
        <f>F44+1</f>
        <v>21</v>
      </c>
      <c r="H44" s="44">
        <f t="shared" si="4"/>
        <v>22</v>
      </c>
      <c r="I44" s="22" t="s">
        <v>103</v>
      </c>
      <c r="J44" s="46">
        <f>H44+7</f>
        <v>29</v>
      </c>
      <c r="K44" s="46">
        <f>J44+2</f>
        <v>31</v>
      </c>
      <c r="L44" s="22" t="s">
        <v>125</v>
      </c>
      <c r="M44" s="46">
        <f>K44+8</f>
        <v>39</v>
      </c>
      <c r="N44" s="46">
        <f>M44+1</f>
        <v>40</v>
      </c>
      <c r="P44" s="255"/>
      <c r="Q44" s="137"/>
      <c r="R44" s="137"/>
      <c r="S44" s="255"/>
      <c r="T44" s="137"/>
      <c r="U44" s="137"/>
    </row>
    <row r="45" ht="39.65" customHeight="1" spans="1:21">
      <c r="A45" s="327"/>
      <c r="B45" s="109"/>
      <c r="C45" s="109"/>
      <c r="D45" s="109"/>
      <c r="E45" s="110"/>
      <c r="F45" s="111"/>
      <c r="G45" s="111"/>
      <c r="H45" s="112"/>
      <c r="I45" s="109"/>
      <c r="J45" s="130"/>
      <c r="K45" s="130"/>
      <c r="L45" s="109"/>
      <c r="M45" s="130"/>
      <c r="N45" s="130"/>
      <c r="P45" s="255"/>
      <c r="Q45" s="137"/>
      <c r="R45" s="137"/>
      <c r="S45" s="255"/>
      <c r="T45" s="137"/>
      <c r="U45" s="137"/>
    </row>
    <row r="46" ht="19.4" customHeight="1" spans="1:21">
      <c r="A46" s="41" t="s">
        <v>127</v>
      </c>
      <c r="D46" s="42"/>
      <c r="P46" s="340"/>
      <c r="Q46" s="335"/>
      <c r="R46" s="335"/>
      <c r="S46" s="351"/>
      <c r="T46" s="335"/>
      <c r="U46" s="335"/>
    </row>
    <row r="47" ht="19.4" customHeight="1" spans="1:21">
      <c r="A47" s="42" t="s">
        <v>128</v>
      </c>
      <c r="B47" s="42"/>
      <c r="C47" s="42"/>
      <c r="D47" s="42"/>
      <c r="E47" s="126"/>
      <c r="F47" s="126"/>
      <c r="G47" s="126"/>
      <c r="H47" s="126"/>
      <c r="I47" s="341"/>
      <c r="J47" s="126"/>
      <c r="P47" s="340"/>
      <c r="Q47" s="335"/>
      <c r="R47" s="335"/>
      <c r="S47" s="351"/>
      <c r="T47" s="335"/>
      <c r="U47" s="335"/>
    </row>
    <row r="48" s="90" customFormat="1" ht="19.4" customHeight="1" spans="1:21">
      <c r="A48" s="90" t="s">
        <v>129</v>
      </c>
      <c r="E48" s="328"/>
      <c r="F48" s="328"/>
      <c r="G48" s="328"/>
      <c r="H48" s="328"/>
      <c r="I48" s="342"/>
      <c r="J48" s="328"/>
      <c r="K48" s="328"/>
      <c r="L48" s="328"/>
      <c r="M48" s="328"/>
      <c r="N48" s="328"/>
      <c r="P48" s="327"/>
      <c r="Q48" s="112"/>
      <c r="R48" s="112"/>
      <c r="S48" s="327"/>
      <c r="T48" s="112"/>
      <c r="U48" s="112"/>
    </row>
    <row r="49" ht="19.4" customHeight="1" spans="1:21">
      <c r="A49" s="329" t="s">
        <v>130</v>
      </c>
      <c r="B49" s="329"/>
      <c r="C49" s="329"/>
      <c r="D49" s="329"/>
      <c r="E49" s="330"/>
      <c r="F49" s="330"/>
      <c r="G49" s="330"/>
      <c r="H49" s="330"/>
      <c r="I49" s="343"/>
      <c r="J49" s="330"/>
      <c r="K49" s="330"/>
      <c r="L49" s="330"/>
      <c r="M49" s="330"/>
      <c r="N49" s="330"/>
      <c r="P49" s="340"/>
      <c r="Q49" s="335"/>
      <c r="R49" s="335"/>
      <c r="S49" s="351"/>
      <c r="T49" s="335"/>
      <c r="U49" s="335"/>
    </row>
    <row r="50" ht="19.4" customHeight="1" spans="1:21">
      <c r="A50" s="103" t="s">
        <v>131</v>
      </c>
      <c r="B50" s="103"/>
      <c r="C50" s="103"/>
      <c r="D50" s="103"/>
      <c r="E50" s="127"/>
      <c r="F50" s="127"/>
      <c r="G50" s="127"/>
      <c r="H50" s="127"/>
      <c r="I50" s="344"/>
      <c r="P50" s="340"/>
      <c r="Q50" s="335"/>
      <c r="R50" s="335"/>
      <c r="S50" s="351"/>
      <c r="T50" s="335"/>
      <c r="U50" s="335"/>
    </row>
    <row r="51" ht="19.4" customHeight="1" spans="1:21">
      <c r="A51" s="103" t="s">
        <v>132</v>
      </c>
      <c r="B51" s="103"/>
      <c r="C51" s="103"/>
      <c r="D51" s="103"/>
      <c r="E51" s="127"/>
      <c r="F51" s="127"/>
      <c r="G51" s="127"/>
      <c r="H51" s="127"/>
      <c r="I51" s="344"/>
      <c r="P51" s="340"/>
      <c r="Q51" s="335"/>
      <c r="R51" s="335"/>
      <c r="S51" s="351"/>
      <c r="T51" s="335"/>
      <c r="U51" s="335"/>
    </row>
    <row r="52" ht="19.4" customHeight="1" spans="1:21">
      <c r="A52" s="103" t="s">
        <v>133</v>
      </c>
      <c r="B52" s="103"/>
      <c r="C52" s="103"/>
      <c r="D52" s="103"/>
      <c r="E52" s="127"/>
      <c r="F52" s="127"/>
      <c r="G52" s="127"/>
      <c r="H52" s="127"/>
      <c r="I52" s="344"/>
      <c r="P52" s="340"/>
      <c r="Q52" s="335"/>
      <c r="R52" s="335"/>
      <c r="S52" s="351"/>
      <c r="T52" s="335"/>
      <c r="U52" s="335"/>
    </row>
    <row r="53" ht="19.4" customHeight="1" spans="1:21">
      <c r="A53" s="103" t="s">
        <v>134</v>
      </c>
      <c r="B53" s="103"/>
      <c r="C53" s="103"/>
      <c r="D53" s="103"/>
      <c r="E53" s="127"/>
      <c r="F53" s="127"/>
      <c r="G53" s="127"/>
      <c r="H53" s="127"/>
      <c r="I53" s="344"/>
      <c r="P53" s="340"/>
      <c r="Q53" s="335"/>
      <c r="R53" s="335"/>
      <c r="S53" s="351"/>
      <c r="T53" s="335"/>
      <c r="U53" s="335"/>
    </row>
    <row r="54" ht="19.4" customHeight="1" spans="1:21">
      <c r="A54" s="331" t="s">
        <v>135</v>
      </c>
      <c r="B54" s="331"/>
      <c r="C54" s="331"/>
      <c r="D54" s="331"/>
      <c r="E54" s="331"/>
      <c r="F54" s="331"/>
      <c r="G54" s="127"/>
      <c r="H54" s="127"/>
      <c r="I54" s="344"/>
      <c r="P54" s="340"/>
      <c r="Q54" s="335"/>
      <c r="R54" s="335"/>
      <c r="S54" s="351"/>
      <c r="T54" s="335"/>
      <c r="U54" s="335"/>
    </row>
    <row r="55" ht="19.4" customHeight="1" spans="1:21">
      <c r="A55" s="103" t="s">
        <v>136</v>
      </c>
      <c r="B55" s="103"/>
      <c r="C55" s="103"/>
      <c r="D55" s="103"/>
      <c r="E55" s="127"/>
      <c r="F55" s="127"/>
      <c r="G55" s="127"/>
      <c r="H55" s="127"/>
      <c r="I55" s="344"/>
      <c r="P55" s="340"/>
      <c r="Q55" s="335"/>
      <c r="R55" s="335"/>
      <c r="S55" s="351"/>
      <c r="T55" s="335"/>
      <c r="U55" s="335"/>
    </row>
    <row r="56" ht="19.4" customHeight="1" spans="1:21">
      <c r="A56" s="103" t="s">
        <v>137</v>
      </c>
      <c r="B56" s="103"/>
      <c r="C56" s="103"/>
      <c r="D56" s="103"/>
      <c r="E56" s="127"/>
      <c r="F56" s="127"/>
      <c r="G56" s="127"/>
      <c r="H56" s="127"/>
      <c r="I56" s="344"/>
      <c r="P56" s="109"/>
      <c r="Q56" s="130"/>
      <c r="R56" s="112"/>
      <c r="S56" s="109"/>
      <c r="T56" s="111"/>
      <c r="U56" s="111"/>
    </row>
    <row r="57" ht="19.4" customHeight="1" spans="1:9">
      <c r="A57" s="103" t="s">
        <v>138</v>
      </c>
      <c r="B57" s="103"/>
      <c r="C57" s="103"/>
      <c r="D57" s="103"/>
      <c r="E57" s="127"/>
      <c r="F57" s="127"/>
      <c r="G57" s="127"/>
      <c r="H57" s="127"/>
      <c r="I57" s="344"/>
    </row>
    <row r="58" ht="19.4" customHeight="1" spans="1:9">
      <c r="A58" s="103" t="s">
        <v>139</v>
      </c>
      <c r="B58" s="103"/>
      <c r="C58" s="103"/>
      <c r="D58" s="103"/>
      <c r="E58" s="127"/>
      <c r="F58" s="127"/>
      <c r="G58" s="127"/>
      <c r="H58" s="127"/>
      <c r="I58" s="344"/>
    </row>
    <row r="59" ht="19.4" customHeight="1" spans="1:9">
      <c r="A59" s="103" t="s">
        <v>140</v>
      </c>
      <c r="B59" s="103"/>
      <c r="C59" s="103"/>
      <c r="D59" s="103"/>
      <c r="E59" s="127"/>
      <c r="F59" s="127"/>
      <c r="G59" s="127"/>
      <c r="H59" s="127"/>
      <c r="I59" s="344"/>
    </row>
    <row r="60" ht="19.4" customHeight="1" spans="1:9">
      <c r="A60" s="103" t="s">
        <v>141</v>
      </c>
      <c r="B60" s="103"/>
      <c r="C60" s="103"/>
      <c r="D60" s="103"/>
      <c r="E60" s="127"/>
      <c r="F60" s="127"/>
      <c r="G60" s="127"/>
      <c r="H60" s="127"/>
      <c r="I60" s="344"/>
    </row>
    <row r="61" ht="19.4" customHeight="1" spans="1:9">
      <c r="A61" s="103" t="s">
        <v>142</v>
      </c>
      <c r="B61" s="103"/>
      <c r="C61" s="103"/>
      <c r="D61" s="103"/>
      <c r="E61" s="127"/>
      <c r="F61" s="127"/>
      <c r="G61" s="127"/>
      <c r="H61" s="127"/>
      <c r="I61" s="344"/>
    </row>
  </sheetData>
  <mergeCells count="132">
    <mergeCell ref="A2:N2"/>
    <mergeCell ref="A5:N5"/>
    <mergeCell ref="A6:N6"/>
    <mergeCell ref="E7:F7"/>
    <mergeCell ref="G7:H7"/>
    <mergeCell ref="J7:K7"/>
    <mergeCell ref="M7:N7"/>
    <mergeCell ref="E8:F8"/>
    <mergeCell ref="G8:H8"/>
    <mergeCell ref="J8:K8"/>
    <mergeCell ref="M8:N8"/>
    <mergeCell ref="E9:F9"/>
    <mergeCell ref="G9:H9"/>
    <mergeCell ref="J9:K9"/>
    <mergeCell ref="M9:N9"/>
    <mergeCell ref="E15:F15"/>
    <mergeCell ref="G15:H15"/>
    <mergeCell ref="J15:K15"/>
    <mergeCell ref="M15:N15"/>
    <mergeCell ref="E16:F16"/>
    <mergeCell ref="G16:H16"/>
    <mergeCell ref="J16:K16"/>
    <mergeCell ref="M16:N16"/>
    <mergeCell ref="E17:F17"/>
    <mergeCell ref="G17:H17"/>
    <mergeCell ref="J17:K17"/>
    <mergeCell ref="M17:N17"/>
    <mergeCell ref="E21:F21"/>
    <mergeCell ref="G21:H21"/>
    <mergeCell ref="J21:K21"/>
    <mergeCell ref="M21:N21"/>
    <mergeCell ref="E22:F22"/>
    <mergeCell ref="G22:H22"/>
    <mergeCell ref="J22:K22"/>
    <mergeCell ref="M22:N22"/>
    <mergeCell ref="E23:F23"/>
    <mergeCell ref="G23:H23"/>
    <mergeCell ref="J23:K23"/>
    <mergeCell ref="M23:N23"/>
    <mergeCell ref="E26:F26"/>
    <mergeCell ref="G26:H26"/>
    <mergeCell ref="J26:K26"/>
    <mergeCell ref="M26:N26"/>
    <mergeCell ref="Q26:R26"/>
    <mergeCell ref="T26:U26"/>
    <mergeCell ref="V26:W26"/>
    <mergeCell ref="X26:Y26"/>
    <mergeCell ref="E27:F27"/>
    <mergeCell ref="G27:H27"/>
    <mergeCell ref="J27:K27"/>
    <mergeCell ref="M27:N27"/>
    <mergeCell ref="Q27:R27"/>
    <mergeCell ref="T27:U27"/>
    <mergeCell ref="V27:W27"/>
    <mergeCell ref="X27:Y27"/>
    <mergeCell ref="E28:F28"/>
    <mergeCell ref="G28:H28"/>
    <mergeCell ref="J28:K28"/>
    <mergeCell ref="M28:N28"/>
    <mergeCell ref="Q28:R28"/>
    <mergeCell ref="T28:U28"/>
    <mergeCell ref="V28:W28"/>
    <mergeCell ref="X28:Y28"/>
    <mergeCell ref="E31:F31"/>
    <mergeCell ref="G31:H31"/>
    <mergeCell ref="J31:K31"/>
    <mergeCell ref="M31:N31"/>
    <mergeCell ref="O31:P31"/>
    <mergeCell ref="E32:F32"/>
    <mergeCell ref="G32:H32"/>
    <mergeCell ref="J32:K32"/>
    <mergeCell ref="M32:N32"/>
    <mergeCell ref="O32:P32"/>
    <mergeCell ref="E33:F33"/>
    <mergeCell ref="G33:H33"/>
    <mergeCell ref="J33:K33"/>
    <mergeCell ref="M33:N33"/>
    <mergeCell ref="O33:P33"/>
    <mergeCell ref="Q35:R35"/>
    <mergeCell ref="E37:F37"/>
    <mergeCell ref="G37:H37"/>
    <mergeCell ref="J37:K37"/>
    <mergeCell ref="M37:N37"/>
    <mergeCell ref="O37:P37"/>
    <mergeCell ref="E38:F38"/>
    <mergeCell ref="G38:H38"/>
    <mergeCell ref="J38:K38"/>
    <mergeCell ref="M38:N38"/>
    <mergeCell ref="O38:P38"/>
    <mergeCell ref="E39:F39"/>
    <mergeCell ref="G39:H39"/>
    <mergeCell ref="J39:K39"/>
    <mergeCell ref="M39:N39"/>
    <mergeCell ref="O39:P39"/>
    <mergeCell ref="O41:P41"/>
    <mergeCell ref="A7:A10"/>
    <mergeCell ref="A15:A18"/>
    <mergeCell ref="A21:A24"/>
    <mergeCell ref="A26:A29"/>
    <mergeCell ref="A31:A34"/>
    <mergeCell ref="A37:A40"/>
    <mergeCell ref="B7:B10"/>
    <mergeCell ref="B15:B18"/>
    <mergeCell ref="B21:B24"/>
    <mergeCell ref="B26:B29"/>
    <mergeCell ref="B31:B34"/>
    <mergeCell ref="B37:B40"/>
    <mergeCell ref="C7:C10"/>
    <mergeCell ref="C15:C18"/>
    <mergeCell ref="C21:C24"/>
    <mergeCell ref="C26:C29"/>
    <mergeCell ref="C31:C34"/>
    <mergeCell ref="C37:C40"/>
    <mergeCell ref="D7:D10"/>
    <mergeCell ref="D15:D18"/>
    <mergeCell ref="D21:D24"/>
    <mergeCell ref="D26:D29"/>
    <mergeCell ref="D31:D34"/>
    <mergeCell ref="D37:D40"/>
    <mergeCell ref="I7:I10"/>
    <mergeCell ref="I15:I18"/>
    <mergeCell ref="I21:I24"/>
    <mergeCell ref="I26:I29"/>
    <mergeCell ref="I31:I34"/>
    <mergeCell ref="I37:I40"/>
    <mergeCell ref="L7:L10"/>
    <mergeCell ref="L15:L18"/>
    <mergeCell ref="L21:L24"/>
    <mergeCell ref="L26:L29"/>
    <mergeCell ref="L31:L34"/>
    <mergeCell ref="L37:L40"/>
    <mergeCell ref="S26:S29"/>
  </mergeCells>
  <pageMargins left="0.25" right="0.25" top="0.75" bottom="0.75" header="0.3" footer="0.3"/>
  <pageSetup paperSize="1" scale="74" fitToHeight="0" orientation="landscape"/>
  <headerFooter/>
  <ignoredErrors>
    <ignoredError sqref="G42 G20:H20 F35 H12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8"/>
  <sheetViews>
    <sheetView zoomScale="80" zoomScaleNormal="80" workbookViewId="0">
      <selection activeCell="G7" sqref="G7:H7"/>
    </sheetView>
  </sheetViews>
  <sheetFormatPr defaultColWidth="9" defaultRowHeight="13.5"/>
  <cols>
    <col min="1" max="1" width="8.54166666666667" customWidth="1"/>
    <col min="2" max="2" width="9.54166666666667" customWidth="1"/>
    <col min="3" max="3" width="29.45" style="140" customWidth="1"/>
    <col min="4" max="5" width="10.5416666666667" customWidth="1"/>
    <col min="6" max="6" width="14.5416666666667" customWidth="1"/>
    <col min="7" max="8" width="12.5416666666667" customWidth="1"/>
    <col min="9" max="10" width="12.5416666666667" style="4" customWidth="1"/>
    <col min="11" max="11" width="11.5416666666667" style="4" hidden="1" customWidth="1"/>
    <col min="12" max="12" width="10.45" style="4" hidden="1" customWidth="1"/>
    <col min="13" max="13" width="14.5416666666667" style="254" customWidth="1"/>
    <col min="14" max="17" width="12.5416666666667" style="4" customWidth="1"/>
    <col min="18" max="19" width="12.5416666666667" customWidth="1"/>
    <col min="20" max="21" width="11" customWidth="1"/>
  </cols>
  <sheetData>
    <row r="1" ht="22.5" customHeight="1"/>
    <row r="2" ht="30" customHeight="1" spans="3:21">
      <c r="C2" s="5" t="s">
        <v>143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233"/>
      <c r="U2" s="233"/>
    </row>
    <row r="3" ht="14.15" customHeight="1" spans="3:17">
      <c r="C3" s="6"/>
      <c r="D3" s="6"/>
      <c r="E3" s="7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</row>
    <row r="4" ht="14.15" customHeight="1" spans="3:17">
      <c r="C4" s="6"/>
      <c r="D4" s="6"/>
      <c r="E4" s="7"/>
      <c r="F4" s="8"/>
      <c r="G4" s="8"/>
      <c r="H4" s="8"/>
      <c r="I4" s="9"/>
      <c r="J4" s="9"/>
      <c r="K4" s="9"/>
      <c r="L4" s="9"/>
      <c r="M4" s="9"/>
      <c r="N4" s="9"/>
      <c r="O4" s="9"/>
      <c r="P4" s="9"/>
      <c r="Q4" s="9"/>
    </row>
    <row r="5" ht="34.5" customHeight="1" spans="1:21">
      <c r="A5" s="105" t="s">
        <v>144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28"/>
      <c r="U5" s="128"/>
    </row>
    <row r="6" s="1" customFormat="1" ht="16.5" customHeight="1" spans="3:21">
      <c r="C6" s="132"/>
      <c r="D6" s="255"/>
      <c r="E6" s="255"/>
      <c r="F6" s="255"/>
      <c r="G6" s="255"/>
      <c r="H6" s="255"/>
      <c r="I6" s="137"/>
      <c r="J6" s="137"/>
      <c r="K6" s="137"/>
      <c r="L6" s="137"/>
      <c r="M6" s="137"/>
      <c r="N6" s="137"/>
      <c r="O6" s="255"/>
      <c r="P6" s="137"/>
      <c r="Q6" s="137"/>
      <c r="R6" s="137"/>
      <c r="S6" s="137"/>
      <c r="T6" s="137"/>
      <c r="U6" s="255"/>
    </row>
    <row r="7" ht="19.5" customHeight="1" spans="1:21">
      <c r="A7" s="256" t="s">
        <v>2</v>
      </c>
      <c r="B7" s="257" t="s">
        <v>3</v>
      </c>
      <c r="C7" s="258" t="s">
        <v>4</v>
      </c>
      <c r="D7" s="258" t="s">
        <v>5</v>
      </c>
      <c r="E7" s="258" t="s">
        <v>77</v>
      </c>
      <c r="F7" s="258" t="s">
        <v>7</v>
      </c>
      <c r="G7" s="259" t="s">
        <v>145</v>
      </c>
      <c r="H7" s="260"/>
      <c r="I7" s="289" t="s">
        <v>9</v>
      </c>
      <c r="J7" s="290"/>
      <c r="K7" s="291"/>
      <c r="L7" s="291"/>
      <c r="M7" s="292" t="s">
        <v>7</v>
      </c>
      <c r="N7" s="289" t="s">
        <v>146</v>
      </c>
      <c r="O7" s="290"/>
      <c r="P7" s="289" t="s">
        <v>147</v>
      </c>
      <c r="Q7" s="290"/>
      <c r="R7" s="259" t="s">
        <v>145</v>
      </c>
      <c r="S7" s="309"/>
      <c r="T7" s="244"/>
      <c r="U7" s="244"/>
    </row>
    <row r="8" ht="19.5" customHeight="1" spans="1:21">
      <c r="A8" s="261"/>
      <c r="B8" s="154"/>
      <c r="C8" s="155"/>
      <c r="D8" s="155"/>
      <c r="E8" s="155"/>
      <c r="F8" s="155"/>
      <c r="G8" s="262" t="s">
        <v>148</v>
      </c>
      <c r="H8" s="263"/>
      <c r="I8" s="293" t="s">
        <v>15</v>
      </c>
      <c r="J8" s="294"/>
      <c r="K8" s="295"/>
      <c r="L8" s="295"/>
      <c r="M8" s="296"/>
      <c r="N8" s="293" t="s">
        <v>149</v>
      </c>
      <c r="O8" s="294"/>
      <c r="P8" s="293" t="s">
        <v>150</v>
      </c>
      <c r="Q8" s="294"/>
      <c r="R8" s="262" t="s">
        <v>148</v>
      </c>
      <c r="S8" s="310"/>
      <c r="T8" s="244"/>
      <c r="U8" s="244"/>
    </row>
    <row r="9" ht="19.5" customHeight="1" spans="1:21">
      <c r="A9" s="261"/>
      <c r="B9" s="154"/>
      <c r="C9" s="155"/>
      <c r="D9" s="155"/>
      <c r="E9" s="155"/>
      <c r="F9" s="155"/>
      <c r="G9" s="262" t="s">
        <v>151</v>
      </c>
      <c r="H9" s="263"/>
      <c r="I9" s="293" t="s">
        <v>152</v>
      </c>
      <c r="J9" s="294"/>
      <c r="K9" s="295"/>
      <c r="L9" s="295"/>
      <c r="M9" s="296"/>
      <c r="N9" s="293" t="s">
        <v>153</v>
      </c>
      <c r="O9" s="294"/>
      <c r="P9" s="293" t="s">
        <v>154</v>
      </c>
      <c r="Q9" s="294"/>
      <c r="R9" s="262" t="s">
        <v>151</v>
      </c>
      <c r="S9" s="310"/>
      <c r="T9" s="244"/>
      <c r="U9" s="244"/>
    </row>
    <row r="10" ht="19.5" customHeight="1" spans="1:21">
      <c r="A10" s="261"/>
      <c r="B10" s="154"/>
      <c r="C10" s="155"/>
      <c r="D10" s="155"/>
      <c r="E10" s="155"/>
      <c r="F10" s="155"/>
      <c r="G10" s="264" t="s">
        <v>26</v>
      </c>
      <c r="H10" s="264" t="s">
        <v>27</v>
      </c>
      <c r="I10" s="297" t="s">
        <v>26</v>
      </c>
      <c r="J10" s="297" t="s">
        <v>27</v>
      </c>
      <c r="K10" s="295"/>
      <c r="L10" s="295"/>
      <c r="M10" s="296"/>
      <c r="N10" s="297" t="s">
        <v>26</v>
      </c>
      <c r="O10" s="297" t="s">
        <v>27</v>
      </c>
      <c r="P10" s="297" t="s">
        <v>26</v>
      </c>
      <c r="Q10" s="297" t="s">
        <v>27</v>
      </c>
      <c r="R10" s="264" t="s">
        <v>26</v>
      </c>
      <c r="S10" s="311" t="s">
        <v>27</v>
      </c>
      <c r="T10" s="244"/>
      <c r="U10" s="244"/>
    </row>
    <row r="11" s="253" customFormat="1" ht="28.4" hidden="1" customHeight="1" spans="1:19">
      <c r="A11" s="265">
        <v>1</v>
      </c>
      <c r="B11" s="266">
        <v>46</v>
      </c>
      <c r="C11" s="267"/>
      <c r="D11" s="267"/>
      <c r="E11" s="267"/>
      <c r="F11" s="268"/>
      <c r="G11" s="269"/>
      <c r="H11" s="269"/>
      <c r="I11" s="269"/>
      <c r="J11" s="269"/>
      <c r="K11" s="269"/>
      <c r="L11" s="269"/>
      <c r="M11" s="298"/>
      <c r="N11" s="269"/>
      <c r="O11" s="269"/>
      <c r="P11" s="269"/>
      <c r="Q11" s="269"/>
      <c r="R11" s="269"/>
      <c r="S11" s="312"/>
    </row>
    <row r="12" s="253" customFormat="1" ht="28.4" customHeight="1" spans="1:19">
      <c r="A12" s="270"/>
      <c r="B12" s="271">
        <v>47</v>
      </c>
      <c r="C12" s="267"/>
      <c r="D12" s="267"/>
      <c r="E12" s="267"/>
      <c r="F12" s="268"/>
      <c r="G12" s="272"/>
      <c r="H12" s="272"/>
      <c r="I12" s="272"/>
      <c r="J12" s="272"/>
      <c r="K12" s="272"/>
      <c r="L12" s="272"/>
      <c r="M12" s="299"/>
      <c r="N12" s="272"/>
      <c r="O12" s="272"/>
      <c r="P12" s="272"/>
      <c r="Q12" s="272"/>
      <c r="R12" s="272"/>
      <c r="S12" s="313"/>
    </row>
    <row r="13" s="253" customFormat="1" ht="28.4" customHeight="1" spans="1:23">
      <c r="A13" s="270"/>
      <c r="B13" s="271">
        <v>48</v>
      </c>
      <c r="C13" s="273" t="s">
        <v>155</v>
      </c>
      <c r="D13" s="273" t="s">
        <v>156</v>
      </c>
      <c r="E13" s="273" t="s">
        <v>157</v>
      </c>
      <c r="F13" s="274" t="s">
        <v>158</v>
      </c>
      <c r="G13" s="275">
        <v>45625</v>
      </c>
      <c r="H13" s="276">
        <f>G13+1</f>
        <v>45626</v>
      </c>
      <c r="I13" s="276">
        <f>H13+2</f>
        <v>45628</v>
      </c>
      <c r="J13" s="276">
        <f>I13+1</f>
        <v>45629</v>
      </c>
      <c r="K13" s="276"/>
      <c r="L13" s="276"/>
      <c r="M13" s="300" t="s">
        <v>159</v>
      </c>
      <c r="N13" s="276">
        <f>J13+25</f>
        <v>45654</v>
      </c>
      <c r="O13" s="276">
        <f t="shared" ref="O13:Q14" si="0">N13+2</f>
        <v>45656</v>
      </c>
      <c r="P13" s="276">
        <f>O13+2</f>
        <v>45658</v>
      </c>
      <c r="Q13" s="276">
        <f t="shared" si="0"/>
        <v>45660</v>
      </c>
      <c r="R13" s="276">
        <f>Q13+24</f>
        <v>45684</v>
      </c>
      <c r="S13" s="314">
        <f>R13+1</f>
        <v>45685</v>
      </c>
      <c r="T13" s="315" t="s">
        <v>160</v>
      </c>
      <c r="U13" s="316"/>
      <c r="V13" s="317"/>
      <c r="W13" s="317"/>
    </row>
    <row r="14" s="253" customFormat="1" ht="28.4" customHeight="1" spans="1:23">
      <c r="A14" s="270"/>
      <c r="B14" s="271">
        <v>49</v>
      </c>
      <c r="C14" s="273" t="s">
        <v>161</v>
      </c>
      <c r="D14" s="273"/>
      <c r="E14" s="273" t="s">
        <v>157</v>
      </c>
      <c r="F14" s="274" t="s">
        <v>162</v>
      </c>
      <c r="G14" s="275">
        <v>45632</v>
      </c>
      <c r="H14" s="276">
        <f>G14+1</f>
        <v>45633</v>
      </c>
      <c r="I14" s="276">
        <f>H14+2</f>
        <v>45635</v>
      </c>
      <c r="J14" s="276">
        <f>I14+1</f>
        <v>45636</v>
      </c>
      <c r="K14" s="276"/>
      <c r="L14" s="276"/>
      <c r="M14" s="300" t="s">
        <v>163</v>
      </c>
      <c r="N14" s="276">
        <f>J14+25</f>
        <v>45661</v>
      </c>
      <c r="O14" s="276">
        <f t="shared" si="0"/>
        <v>45663</v>
      </c>
      <c r="P14" s="276">
        <f t="shared" si="0"/>
        <v>45665</v>
      </c>
      <c r="Q14" s="276">
        <f t="shared" si="0"/>
        <v>45667</v>
      </c>
      <c r="R14" s="276">
        <f>Q14+24</f>
        <v>45691</v>
      </c>
      <c r="S14" s="314">
        <f>R14+1</f>
        <v>45692</v>
      </c>
      <c r="T14" s="315"/>
      <c r="U14" s="316"/>
      <c r="V14" s="317"/>
      <c r="W14" s="317"/>
    </row>
    <row r="15" s="253" customFormat="1" ht="28.4" customHeight="1" spans="1:23">
      <c r="A15" s="270"/>
      <c r="B15" s="271">
        <v>50</v>
      </c>
      <c r="C15" s="273"/>
      <c r="D15" s="273"/>
      <c r="E15" s="273"/>
      <c r="F15" s="274"/>
      <c r="G15" s="277"/>
      <c r="H15" s="277"/>
      <c r="I15" s="277"/>
      <c r="J15" s="277"/>
      <c r="K15" s="277"/>
      <c r="L15" s="277"/>
      <c r="M15" s="301"/>
      <c r="N15" s="277"/>
      <c r="O15" s="277"/>
      <c r="P15" s="277"/>
      <c r="Q15" s="277"/>
      <c r="R15" s="277"/>
      <c r="S15" s="318"/>
      <c r="T15" s="317"/>
      <c r="U15" s="317"/>
      <c r="V15" s="317"/>
      <c r="W15" s="317"/>
    </row>
    <row r="16" s="253" customFormat="1" ht="28.4" customHeight="1" spans="1:23">
      <c r="A16" s="270"/>
      <c r="B16" s="271">
        <v>51</v>
      </c>
      <c r="C16" s="413" t="s">
        <v>164</v>
      </c>
      <c r="D16" s="273"/>
      <c r="E16" s="413" t="s">
        <v>157</v>
      </c>
      <c r="F16" s="414" t="s">
        <v>165</v>
      </c>
      <c r="G16" s="275">
        <v>45643</v>
      </c>
      <c r="H16" s="276">
        <f>G16+1</f>
        <v>45644</v>
      </c>
      <c r="I16" s="276">
        <f>H16+2</f>
        <v>45646</v>
      </c>
      <c r="J16" s="276">
        <f>I16+1</f>
        <v>45647</v>
      </c>
      <c r="K16" s="276"/>
      <c r="L16" s="276"/>
      <c r="M16" s="300" t="s">
        <v>166</v>
      </c>
      <c r="N16" s="276">
        <f>J16+25</f>
        <v>45672</v>
      </c>
      <c r="O16" s="276">
        <f t="shared" ref="O16:Q17" si="1">N16+2</f>
        <v>45674</v>
      </c>
      <c r="P16" s="276">
        <f t="shared" si="1"/>
        <v>45676</v>
      </c>
      <c r="Q16" s="276">
        <f t="shared" si="1"/>
        <v>45678</v>
      </c>
      <c r="R16" s="276">
        <f>Q16+24</f>
        <v>45702</v>
      </c>
      <c r="S16" s="314">
        <f>R16+1</f>
        <v>45703</v>
      </c>
      <c r="T16" s="317"/>
      <c r="U16" s="317"/>
      <c r="V16" s="317"/>
      <c r="W16" s="317"/>
    </row>
    <row r="17" s="253" customFormat="1" ht="28.4" customHeight="1" spans="1:23">
      <c r="A17" s="270"/>
      <c r="B17" s="271">
        <v>52</v>
      </c>
      <c r="C17" s="413" t="s">
        <v>167</v>
      </c>
      <c r="D17" s="273" t="s">
        <v>168</v>
      </c>
      <c r="E17" s="413" t="s">
        <v>88</v>
      </c>
      <c r="F17" s="414" t="s">
        <v>165</v>
      </c>
      <c r="G17" s="275">
        <v>45650</v>
      </c>
      <c r="H17" s="276">
        <f>G17+1</f>
        <v>45651</v>
      </c>
      <c r="I17" s="276">
        <f>H17+2</f>
        <v>45653</v>
      </c>
      <c r="J17" s="276">
        <f>I17+1</f>
        <v>45654</v>
      </c>
      <c r="K17" s="276"/>
      <c r="L17" s="276"/>
      <c r="M17" s="300" t="s">
        <v>166</v>
      </c>
      <c r="N17" s="276">
        <f>J17+25</f>
        <v>45679</v>
      </c>
      <c r="O17" s="276">
        <f t="shared" si="1"/>
        <v>45681</v>
      </c>
      <c r="P17" s="276">
        <f t="shared" si="1"/>
        <v>45683</v>
      </c>
      <c r="Q17" s="276">
        <f t="shared" si="1"/>
        <v>45685</v>
      </c>
      <c r="R17" s="276">
        <f>Q17+24</f>
        <v>45709</v>
      </c>
      <c r="S17" s="314">
        <f>R17+1</f>
        <v>45710</v>
      </c>
      <c r="T17" s="317"/>
      <c r="U17" s="317"/>
      <c r="V17" s="317"/>
      <c r="W17" s="317"/>
    </row>
    <row r="18" s="253" customFormat="1" ht="28.4" customHeight="1" spans="1:23">
      <c r="A18" s="270"/>
      <c r="B18" s="415" t="s">
        <v>169</v>
      </c>
      <c r="C18" s="278"/>
      <c r="D18" s="278"/>
      <c r="E18" s="278"/>
      <c r="F18" s="279"/>
      <c r="G18" s="272"/>
      <c r="H18" s="272"/>
      <c r="I18" s="272"/>
      <c r="J18" s="272"/>
      <c r="K18" s="272"/>
      <c r="L18" s="272"/>
      <c r="M18" s="299"/>
      <c r="N18" s="272"/>
      <c r="O18" s="272"/>
      <c r="P18" s="272"/>
      <c r="Q18" s="272"/>
      <c r="R18" s="272"/>
      <c r="S18" s="313"/>
      <c r="T18" s="317"/>
      <c r="U18" s="317"/>
      <c r="V18" s="317"/>
      <c r="W18" s="317"/>
    </row>
    <row r="19" s="253" customFormat="1" ht="28.4" customHeight="1" spans="1:23">
      <c r="A19" s="280"/>
      <c r="B19" s="416" t="s">
        <v>170</v>
      </c>
      <c r="C19" s="282"/>
      <c r="D19" s="282"/>
      <c r="E19" s="282"/>
      <c r="F19" s="283"/>
      <c r="G19" s="284"/>
      <c r="H19" s="284"/>
      <c r="I19" s="284"/>
      <c r="J19" s="284"/>
      <c r="K19" s="284"/>
      <c r="L19" s="284"/>
      <c r="M19" s="302"/>
      <c r="N19" s="284"/>
      <c r="O19" s="284"/>
      <c r="P19" s="284"/>
      <c r="Q19" s="284"/>
      <c r="R19" s="284"/>
      <c r="S19" s="319"/>
      <c r="T19" s="317"/>
      <c r="U19" s="317"/>
      <c r="V19" s="317"/>
      <c r="W19" s="317"/>
    </row>
    <row r="20" s="253" customFormat="1" ht="28.4" customHeight="1" spans="1:23">
      <c r="A20" s="265">
        <v>2</v>
      </c>
      <c r="B20" s="417" t="s">
        <v>171</v>
      </c>
      <c r="C20" s="285"/>
      <c r="D20" s="285"/>
      <c r="E20" s="285"/>
      <c r="F20" s="286"/>
      <c r="G20" s="287"/>
      <c r="H20" s="287"/>
      <c r="I20" s="303"/>
      <c r="J20" s="303"/>
      <c r="K20" s="303"/>
      <c r="L20" s="303"/>
      <c r="M20" s="304"/>
      <c r="N20" s="303"/>
      <c r="O20" s="303"/>
      <c r="P20" s="303"/>
      <c r="Q20" s="303"/>
      <c r="R20" s="303"/>
      <c r="S20" s="320"/>
      <c r="T20" s="317"/>
      <c r="U20" s="317"/>
      <c r="V20" s="317"/>
      <c r="W20" s="317"/>
    </row>
    <row r="21" s="253" customFormat="1" ht="28.4" customHeight="1" spans="1:23">
      <c r="A21" s="270"/>
      <c r="B21" s="415" t="s">
        <v>172</v>
      </c>
      <c r="C21" s="273" t="s">
        <v>155</v>
      </c>
      <c r="D21" s="273" t="s">
        <v>156</v>
      </c>
      <c r="E21" s="273" t="s">
        <v>157</v>
      </c>
      <c r="F21" s="274" t="s">
        <v>173</v>
      </c>
      <c r="G21" s="276">
        <f>R13-7</f>
        <v>45677</v>
      </c>
      <c r="H21" s="276">
        <f>G21+1</f>
        <v>45678</v>
      </c>
      <c r="I21" s="276">
        <f>H21+2</f>
        <v>45680</v>
      </c>
      <c r="J21" s="276">
        <f>I21+1</f>
        <v>45681</v>
      </c>
      <c r="K21" s="276"/>
      <c r="L21" s="276"/>
      <c r="M21" s="300" t="s">
        <v>174</v>
      </c>
      <c r="N21" s="276">
        <f>J21+25</f>
        <v>45706</v>
      </c>
      <c r="O21" s="276">
        <f t="shared" ref="O21:O22" si="2">N21+2</f>
        <v>45708</v>
      </c>
      <c r="P21" s="276">
        <f t="shared" ref="P21:P22" si="3">O21+2</f>
        <v>45710</v>
      </c>
      <c r="Q21" s="276">
        <f t="shared" ref="Q21:Q22" si="4">P21+2</f>
        <v>45712</v>
      </c>
      <c r="R21" s="276">
        <f>Q21+24</f>
        <v>45736</v>
      </c>
      <c r="S21" s="314">
        <f>R21+1</f>
        <v>45737</v>
      </c>
      <c r="T21" s="317"/>
      <c r="U21" s="317"/>
      <c r="V21" s="317"/>
      <c r="W21" s="317"/>
    </row>
    <row r="22" s="253" customFormat="1" ht="28.4" customHeight="1" spans="1:23">
      <c r="A22" s="270"/>
      <c r="B22" s="415" t="s">
        <v>175</v>
      </c>
      <c r="C22" s="273" t="s">
        <v>161</v>
      </c>
      <c r="D22" s="273"/>
      <c r="E22" s="273" t="s">
        <v>157</v>
      </c>
      <c r="F22" s="414" t="s">
        <v>165</v>
      </c>
      <c r="G22" s="276">
        <f>R14-7</f>
        <v>45684</v>
      </c>
      <c r="H22" s="276">
        <f>G22+1</f>
        <v>45685</v>
      </c>
      <c r="I22" s="276">
        <f>H22+2</f>
        <v>45687</v>
      </c>
      <c r="J22" s="276">
        <f>I22+1</f>
        <v>45688</v>
      </c>
      <c r="K22" s="276"/>
      <c r="L22" s="276"/>
      <c r="M22" s="300" t="s">
        <v>166</v>
      </c>
      <c r="N22" s="276">
        <f>J22+25</f>
        <v>45713</v>
      </c>
      <c r="O22" s="276">
        <f t="shared" si="2"/>
        <v>45715</v>
      </c>
      <c r="P22" s="276">
        <f t="shared" si="3"/>
        <v>45717</v>
      </c>
      <c r="Q22" s="276">
        <f t="shared" si="4"/>
        <v>45719</v>
      </c>
      <c r="R22" s="276">
        <f>Q22+24</f>
        <v>45743</v>
      </c>
      <c r="S22" s="314">
        <f>R22+1</f>
        <v>45744</v>
      </c>
      <c r="T22" s="315" t="s">
        <v>176</v>
      </c>
      <c r="U22" s="316"/>
      <c r="V22" s="317" t="s">
        <v>177</v>
      </c>
      <c r="W22" s="317"/>
    </row>
    <row r="23" s="253" customFormat="1" ht="28.4" customHeight="1" spans="1:23">
      <c r="A23" s="270"/>
      <c r="B23" s="415" t="s">
        <v>178</v>
      </c>
      <c r="C23" s="273"/>
      <c r="D23" s="273"/>
      <c r="E23" s="273"/>
      <c r="F23" s="274"/>
      <c r="G23" s="276"/>
      <c r="H23" s="276"/>
      <c r="I23" s="276"/>
      <c r="J23" s="276"/>
      <c r="K23" s="276"/>
      <c r="L23" s="276"/>
      <c r="M23" s="300"/>
      <c r="N23" s="276"/>
      <c r="O23" s="276"/>
      <c r="P23" s="276"/>
      <c r="Q23" s="276"/>
      <c r="R23" s="276"/>
      <c r="S23" s="314"/>
      <c r="T23" s="315" t="s">
        <v>179</v>
      </c>
      <c r="U23" s="316"/>
      <c r="V23" s="317" t="s">
        <v>180</v>
      </c>
      <c r="W23" s="317"/>
    </row>
    <row r="24" s="253" customFormat="1" ht="28.4" customHeight="1" spans="1:23">
      <c r="A24" s="270"/>
      <c r="B24" s="415" t="s">
        <v>181</v>
      </c>
      <c r="C24" s="413" t="s">
        <v>164</v>
      </c>
      <c r="D24" s="273"/>
      <c r="E24" s="413" t="s">
        <v>157</v>
      </c>
      <c r="F24" s="414" t="s">
        <v>182</v>
      </c>
      <c r="G24" s="276">
        <f>R16</f>
        <v>45702</v>
      </c>
      <c r="H24" s="276">
        <f>G24+1</f>
        <v>45703</v>
      </c>
      <c r="I24" s="276">
        <f>H24+2</f>
        <v>45705</v>
      </c>
      <c r="J24" s="276">
        <f>I24+1</f>
        <v>45706</v>
      </c>
      <c r="K24" s="276"/>
      <c r="L24" s="276"/>
      <c r="M24" s="300" t="s">
        <v>183</v>
      </c>
      <c r="N24" s="276">
        <f>J24+25</f>
        <v>45731</v>
      </c>
      <c r="O24" s="276">
        <f t="shared" ref="O24:Q24" si="5">N24+2</f>
        <v>45733</v>
      </c>
      <c r="P24" s="276">
        <f t="shared" si="5"/>
        <v>45735</v>
      </c>
      <c r="Q24" s="276">
        <f t="shared" si="5"/>
        <v>45737</v>
      </c>
      <c r="R24" s="276">
        <f>Q24+24</f>
        <v>45761</v>
      </c>
      <c r="S24" s="314">
        <f>R24+1</f>
        <v>45762</v>
      </c>
      <c r="T24" s="317"/>
      <c r="U24" s="317"/>
      <c r="V24" s="317"/>
      <c r="W24" s="317"/>
    </row>
    <row r="25" s="253" customFormat="1" ht="28.4" customHeight="1" spans="1:19">
      <c r="A25" s="270"/>
      <c r="B25" s="415" t="s">
        <v>184</v>
      </c>
      <c r="C25" s="413" t="s">
        <v>167</v>
      </c>
      <c r="D25" s="273" t="s">
        <v>168</v>
      </c>
      <c r="E25" s="413" t="s">
        <v>88</v>
      </c>
      <c r="F25" s="414" t="s">
        <v>182</v>
      </c>
      <c r="G25" s="276">
        <f>R17</f>
        <v>45709</v>
      </c>
      <c r="H25" s="276">
        <f>G25+1</f>
        <v>45710</v>
      </c>
      <c r="I25" s="276">
        <f>H25+2</f>
        <v>45712</v>
      </c>
      <c r="J25" s="276">
        <f>I25+1</f>
        <v>45713</v>
      </c>
      <c r="K25" s="276"/>
      <c r="L25" s="276"/>
      <c r="M25" s="300" t="s">
        <v>183</v>
      </c>
      <c r="N25" s="276">
        <f>J25+25</f>
        <v>45738</v>
      </c>
      <c r="O25" s="276">
        <f t="shared" ref="O25:Q25" si="6">N25+2</f>
        <v>45740</v>
      </c>
      <c r="P25" s="276">
        <f t="shared" si="6"/>
        <v>45742</v>
      </c>
      <c r="Q25" s="276">
        <f t="shared" si="6"/>
        <v>45744</v>
      </c>
      <c r="R25" s="276">
        <f>Q25+24</f>
        <v>45768</v>
      </c>
      <c r="S25" s="314">
        <f>R25+1</f>
        <v>45769</v>
      </c>
    </row>
    <row r="26" s="253" customFormat="1" ht="28.4" customHeight="1" spans="1:19">
      <c r="A26" s="270"/>
      <c r="B26" s="415" t="s">
        <v>185</v>
      </c>
      <c r="C26" s="273"/>
      <c r="D26" s="273"/>
      <c r="E26" s="273"/>
      <c r="F26" s="274"/>
      <c r="G26" s="276"/>
      <c r="H26" s="276"/>
      <c r="I26" s="276"/>
      <c r="J26" s="276"/>
      <c r="K26" s="276"/>
      <c r="L26" s="276"/>
      <c r="M26" s="300"/>
      <c r="N26" s="276"/>
      <c r="O26" s="276"/>
      <c r="P26" s="276"/>
      <c r="Q26" s="276"/>
      <c r="R26" s="276"/>
      <c r="S26" s="314"/>
    </row>
    <row r="27" s="253" customFormat="1" ht="28.4" customHeight="1" spans="1:19">
      <c r="A27" s="270"/>
      <c r="B27" s="415" t="s">
        <v>186</v>
      </c>
      <c r="C27" s="278"/>
      <c r="D27" s="278"/>
      <c r="E27" s="278"/>
      <c r="F27" s="279"/>
      <c r="G27" s="276"/>
      <c r="H27" s="276"/>
      <c r="I27" s="276"/>
      <c r="J27" s="276"/>
      <c r="K27" s="276"/>
      <c r="L27" s="276"/>
      <c r="M27" s="300"/>
      <c r="N27" s="276"/>
      <c r="O27" s="276"/>
      <c r="P27" s="276"/>
      <c r="Q27" s="276"/>
      <c r="R27" s="276"/>
      <c r="S27" s="314"/>
    </row>
    <row r="28" s="253" customFormat="1" ht="28.4" customHeight="1" spans="1:19">
      <c r="A28" s="280"/>
      <c r="B28" s="416" t="s">
        <v>187</v>
      </c>
      <c r="C28" s="418" t="s">
        <v>31</v>
      </c>
      <c r="D28" s="282"/>
      <c r="E28" s="282"/>
      <c r="F28" s="283"/>
      <c r="G28" s="288"/>
      <c r="H28" s="288"/>
      <c r="I28" s="288"/>
      <c r="J28" s="288"/>
      <c r="K28" s="288"/>
      <c r="L28" s="288"/>
      <c r="M28" s="305"/>
      <c r="N28" s="288"/>
      <c r="O28" s="288"/>
      <c r="P28" s="288"/>
      <c r="Q28" s="288"/>
      <c r="R28" s="288"/>
      <c r="S28" s="321"/>
    </row>
    <row r="29" ht="27.65" customHeight="1" spans="1:19">
      <c r="A29" s="186"/>
      <c r="B29" s="187"/>
      <c r="C29" s="188"/>
      <c r="D29" s="188"/>
      <c r="E29" s="188"/>
      <c r="F29" s="189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</row>
    <row r="30" ht="27.65" customHeight="1" spans="1:19">
      <c r="A30" s="186"/>
      <c r="B30" s="187"/>
      <c r="C30" s="188"/>
      <c r="D30" s="188"/>
      <c r="E30" s="188"/>
      <c r="F30" s="189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</row>
    <row r="31" ht="27.65" customHeight="1" spans="1:16">
      <c r="A31" s="191"/>
      <c r="B31" s="192"/>
      <c r="C31" s="193"/>
      <c r="D31" s="193"/>
      <c r="E31" s="193"/>
      <c r="F31" s="193"/>
      <c r="G31" s="194"/>
      <c r="H31" s="194"/>
      <c r="I31" s="194"/>
      <c r="J31" s="213"/>
      <c r="K31" s="213"/>
      <c r="L31" s="213"/>
      <c r="M31" s="306"/>
      <c r="N31" s="213"/>
      <c r="O31" s="230"/>
      <c r="P31" s="230"/>
    </row>
    <row r="32" ht="27.65" customHeight="1" spans="1:16">
      <c r="A32" s="195"/>
      <c r="B32" s="193"/>
      <c r="C32" s="193"/>
      <c r="D32" s="193"/>
      <c r="E32" s="193"/>
      <c r="F32" s="193"/>
      <c r="G32" s="194"/>
      <c r="H32" s="194"/>
      <c r="I32" s="194"/>
      <c r="J32" s="213"/>
      <c r="K32" s="213"/>
      <c r="L32" s="213"/>
      <c r="M32" s="306"/>
      <c r="N32" s="213"/>
      <c r="O32" s="230"/>
      <c r="P32" s="230"/>
    </row>
    <row r="33" ht="27.65" customHeight="1" spans="1:16">
      <c r="A33" s="195"/>
      <c r="B33" s="193"/>
      <c r="C33" s="193"/>
      <c r="D33" s="193"/>
      <c r="E33" s="193"/>
      <c r="F33" s="193"/>
      <c r="G33" s="194"/>
      <c r="H33" s="194"/>
      <c r="I33" s="194"/>
      <c r="J33" s="213"/>
      <c r="K33" s="213"/>
      <c r="L33" s="213"/>
      <c r="M33" s="306"/>
      <c r="N33" s="213"/>
      <c r="O33" s="230"/>
      <c r="P33" s="230"/>
    </row>
    <row r="34" ht="22.4" customHeight="1" spans="1:16">
      <c r="A34" s="196"/>
      <c r="B34" s="196"/>
      <c r="C34" s="196"/>
      <c r="D34" s="196"/>
      <c r="E34" s="196"/>
      <c r="F34" s="196"/>
      <c r="G34" s="197"/>
      <c r="H34" s="197"/>
      <c r="I34" s="197"/>
      <c r="J34" s="197"/>
      <c r="K34" s="197"/>
      <c r="L34" s="197"/>
      <c r="M34" s="307"/>
      <c r="N34" s="197"/>
      <c r="O34" s="230"/>
      <c r="P34" s="230"/>
    </row>
    <row r="35" ht="22.4" customHeight="1" spans="1:16">
      <c r="A35" s="196"/>
      <c r="B35" s="193"/>
      <c r="C35" s="193"/>
      <c r="D35" s="193"/>
      <c r="E35" s="193"/>
      <c r="F35" s="193"/>
      <c r="G35" s="194"/>
      <c r="H35" s="194"/>
      <c r="I35" s="194"/>
      <c r="J35" s="213"/>
      <c r="K35" s="213"/>
      <c r="L35" s="213"/>
      <c r="M35" s="306"/>
      <c r="N35" s="213"/>
      <c r="O35" s="230"/>
      <c r="P35" s="230"/>
    </row>
    <row r="36" ht="22.4" customHeight="1" spans="1:16">
      <c r="A36" s="198"/>
      <c r="B36" s="198"/>
      <c r="C36" s="198"/>
      <c r="D36" s="198"/>
      <c r="E36" s="198"/>
      <c r="F36" s="198"/>
      <c r="G36" s="199"/>
      <c r="H36" s="199"/>
      <c r="I36" s="199"/>
      <c r="J36" s="199"/>
      <c r="K36" s="199"/>
      <c r="L36" s="199"/>
      <c r="M36" s="308"/>
      <c r="N36" s="213"/>
      <c r="O36" s="230"/>
      <c r="P36" s="230"/>
    </row>
    <row r="37" ht="22.4" customHeight="1" spans="1:16">
      <c r="A37" s="198"/>
      <c r="B37" s="198"/>
      <c r="C37" s="198"/>
      <c r="D37" s="198"/>
      <c r="E37" s="198"/>
      <c r="F37" s="198"/>
      <c r="G37" s="199"/>
      <c r="H37" s="199"/>
      <c r="I37" s="199"/>
      <c r="J37" s="214"/>
      <c r="K37" s="199"/>
      <c r="L37" s="199"/>
      <c r="M37" s="308"/>
      <c r="N37" s="199"/>
      <c r="O37" s="230"/>
      <c r="P37" s="230"/>
    </row>
    <row r="38" ht="22.4" customHeight="1" spans="1:17">
      <c r="A38" s="198"/>
      <c r="B38" s="198"/>
      <c r="C38" s="198"/>
      <c r="D38" s="198"/>
      <c r="E38" s="198"/>
      <c r="F38" s="198"/>
      <c r="G38" s="199"/>
      <c r="H38" s="199"/>
      <c r="I38" s="199"/>
      <c r="J38" s="199"/>
      <c r="K38" s="199"/>
      <c r="L38" s="199"/>
      <c r="M38" s="308"/>
      <c r="N38" s="199"/>
      <c r="O38" s="231"/>
      <c r="P38" s="231"/>
      <c r="Q38" s="232"/>
    </row>
    <row r="40" ht="22.4" customHeight="1" spans="1:17">
      <c r="A40" s="198"/>
      <c r="B40" s="198"/>
      <c r="C40" s="198"/>
      <c r="D40" s="198"/>
      <c r="E40" s="198"/>
      <c r="F40" s="198"/>
      <c r="G40" s="199"/>
      <c r="H40" s="199"/>
      <c r="I40" s="199"/>
      <c r="J40" s="199"/>
      <c r="K40" s="199"/>
      <c r="L40" s="199"/>
      <c r="M40" s="308"/>
      <c r="N40" s="199"/>
      <c r="O40" s="231"/>
      <c r="P40" s="231"/>
      <c r="Q40" s="232"/>
    </row>
    <row r="46" s="4" customFormat="1" ht="20.15" customHeight="1" spans="3:18">
      <c r="C46" s="140"/>
      <c r="D46"/>
      <c r="E46"/>
      <c r="F46"/>
      <c r="G46"/>
      <c r="H46"/>
      <c r="M46" s="254"/>
      <c r="R46"/>
    </row>
    <row r="48" s="4" customFormat="1" ht="20.15" customHeight="1" spans="3:18">
      <c r="C48" s="99"/>
      <c r="D48"/>
      <c r="E48"/>
      <c r="F48" s="42"/>
      <c r="G48" s="42"/>
      <c r="H48" s="42"/>
      <c r="M48" s="254"/>
      <c r="R48"/>
    </row>
  </sheetData>
  <mergeCells count="36">
    <mergeCell ref="C2:S2"/>
    <mergeCell ref="A5:S5"/>
    <mergeCell ref="I6:J6"/>
    <mergeCell ref="M6:N6"/>
    <mergeCell ref="P6:Q6"/>
    <mergeCell ref="S6:T6"/>
    <mergeCell ref="G7:H7"/>
    <mergeCell ref="I7:J7"/>
    <mergeCell ref="N7:O7"/>
    <mergeCell ref="P7:Q7"/>
    <mergeCell ref="R7:S7"/>
    <mergeCell ref="T7:U7"/>
    <mergeCell ref="G8:H8"/>
    <mergeCell ref="I8:J8"/>
    <mergeCell ref="N8:O8"/>
    <mergeCell ref="P8:Q8"/>
    <mergeCell ref="R8:S8"/>
    <mergeCell ref="T8:U8"/>
    <mergeCell ref="G9:H9"/>
    <mergeCell ref="I9:J9"/>
    <mergeCell ref="N9:O9"/>
    <mergeCell ref="P9:Q9"/>
    <mergeCell ref="R9:S9"/>
    <mergeCell ref="T9:U9"/>
    <mergeCell ref="T22:U22"/>
    <mergeCell ref="T23:U23"/>
    <mergeCell ref="A7:A10"/>
    <mergeCell ref="A11:A19"/>
    <mergeCell ref="A20:A28"/>
    <mergeCell ref="B7:B10"/>
    <mergeCell ref="C7:C10"/>
    <mergeCell ref="D7:D10"/>
    <mergeCell ref="E7:E10"/>
    <mergeCell ref="F7:F10"/>
    <mergeCell ref="M7:M10"/>
    <mergeCell ref="T13:U14"/>
  </mergeCells>
  <pageMargins left="0.25" right="0.25" top="0.25875" bottom="0.75" header="0.3" footer="0.3"/>
  <pageSetup paperSize="1" scale="50" fitToHeight="0" orientation="landscape"/>
  <headerFooter/>
  <ignoredErrors>
    <ignoredError sqref="B18:B28" numberStoredAsText="1"/>
    <ignoredError sqref="I24:I25 I21:I22 I13:I14 I16 I17:J17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64"/>
  <sheetViews>
    <sheetView showGridLines="0" zoomScale="50" zoomScaleNormal="50" workbookViewId="0">
      <selection activeCell="A51" sqref="A51:H51"/>
    </sheetView>
  </sheetViews>
  <sheetFormatPr defaultColWidth="9" defaultRowHeight="13.5"/>
  <cols>
    <col min="1" max="1" width="9.54166666666667" customWidth="1"/>
    <col min="2" max="2" width="8.45" customWidth="1"/>
    <col min="3" max="3" width="27.5416666666667" style="140" customWidth="1"/>
    <col min="4" max="5" width="9.54166666666667" customWidth="1"/>
    <col min="6" max="6" width="15.5416666666667" customWidth="1"/>
    <col min="7" max="8" width="11" customWidth="1"/>
    <col min="9" max="12" width="11" style="4" customWidth="1"/>
    <col min="13" max="13" width="11.5416666666667" style="4" hidden="1" customWidth="1"/>
    <col min="14" max="14" width="10.45" style="4" hidden="1" customWidth="1"/>
    <col min="15" max="15" width="16.45" style="4" customWidth="1"/>
    <col min="16" max="20" width="11" style="4" customWidth="1"/>
    <col min="21" max="21" width="11.45" style="4" customWidth="1"/>
    <col min="22" max="23" width="12.5416666666667" style="4" customWidth="1"/>
    <col min="24" max="24" width="11.45" style="4" customWidth="1"/>
    <col min="25" max="27" width="11" style="4" customWidth="1"/>
    <col min="28" max="31" width="11" customWidth="1"/>
  </cols>
  <sheetData>
    <row r="1" ht="22.5" customHeight="1"/>
    <row r="2" ht="30" customHeight="1" spans="3:31">
      <c r="C2" s="5" t="s">
        <v>74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233"/>
      <c r="AE2" s="233"/>
    </row>
    <row r="3" ht="14.15" customHeight="1" spans="3:27">
      <c r="C3" s="6"/>
      <c r="D3" s="6"/>
      <c r="E3" s="7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53"/>
      <c r="V3" s="53"/>
      <c r="W3" s="53"/>
      <c r="X3" s="53"/>
      <c r="Y3" s="53"/>
      <c r="Z3" s="53"/>
      <c r="AA3" s="53"/>
    </row>
    <row r="4" ht="14.15" customHeight="1" spans="3:27">
      <c r="C4" s="6"/>
      <c r="D4" s="6"/>
      <c r="E4" s="7"/>
      <c r="F4" s="8"/>
      <c r="G4" s="8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53"/>
      <c r="V4" s="53"/>
      <c r="W4" s="53"/>
      <c r="X4" s="53"/>
      <c r="Y4" s="53"/>
      <c r="Z4" s="53"/>
      <c r="AA4" s="53"/>
    </row>
    <row r="5" ht="33.65" customHeight="1" spans="1:31">
      <c r="A5" s="105" t="s">
        <v>188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28"/>
      <c r="AE5" s="128"/>
    </row>
    <row r="6" s="1" customFormat="1" ht="16.5" hidden="1" customHeight="1" spans="3:31">
      <c r="C6" s="12"/>
      <c r="D6" s="12" t="s">
        <v>5</v>
      </c>
      <c r="E6" s="12" t="s">
        <v>77</v>
      </c>
      <c r="F6" s="12" t="s">
        <v>78</v>
      </c>
      <c r="G6" s="13"/>
      <c r="H6" s="13"/>
      <c r="I6" s="14" t="s">
        <v>9</v>
      </c>
      <c r="J6" s="15"/>
      <c r="K6" s="14" t="s">
        <v>189</v>
      </c>
      <c r="L6" s="15"/>
      <c r="M6" s="43"/>
      <c r="N6" s="43"/>
      <c r="O6" s="14" t="s">
        <v>11</v>
      </c>
      <c r="P6" s="15"/>
      <c r="Q6" s="12" t="s">
        <v>78</v>
      </c>
      <c r="R6" s="14" t="s">
        <v>81</v>
      </c>
      <c r="S6" s="15"/>
      <c r="T6" s="14" t="s">
        <v>80</v>
      </c>
      <c r="U6" s="15"/>
      <c r="V6" s="215"/>
      <c r="W6" s="215"/>
      <c r="X6" s="12" t="s">
        <v>78</v>
      </c>
      <c r="Y6" s="14" t="s">
        <v>147</v>
      </c>
      <c r="Z6" s="43"/>
      <c r="AA6" s="43"/>
      <c r="AB6" s="15"/>
      <c r="AC6" s="14" t="s">
        <v>146</v>
      </c>
      <c r="AD6" s="15"/>
      <c r="AE6" s="234" t="s">
        <v>78</v>
      </c>
    </row>
    <row r="7" s="1" customFormat="1" ht="16.5" hidden="1" customHeight="1" spans="3:31">
      <c r="C7" s="16"/>
      <c r="D7" s="16"/>
      <c r="E7" s="16"/>
      <c r="F7" s="16"/>
      <c r="G7" s="17"/>
      <c r="H7" s="17"/>
      <c r="I7" s="14" t="s">
        <v>15</v>
      </c>
      <c r="J7" s="15"/>
      <c r="K7" s="14" t="s">
        <v>190</v>
      </c>
      <c r="L7" s="15"/>
      <c r="M7" s="43"/>
      <c r="N7" s="43"/>
      <c r="O7" s="14" t="s">
        <v>17</v>
      </c>
      <c r="P7" s="15"/>
      <c r="Q7" s="16"/>
      <c r="R7" s="14" t="s">
        <v>82</v>
      </c>
      <c r="S7" s="15"/>
      <c r="T7" s="14" t="s">
        <v>83</v>
      </c>
      <c r="U7" s="15"/>
      <c r="V7" s="216"/>
      <c r="W7" s="216"/>
      <c r="X7" s="16"/>
      <c r="Y7" s="14" t="s">
        <v>150</v>
      </c>
      <c r="Z7" s="43"/>
      <c r="AA7" s="43"/>
      <c r="AB7" s="15"/>
      <c r="AC7" s="14" t="s">
        <v>149</v>
      </c>
      <c r="AD7" s="15"/>
      <c r="AE7" s="235"/>
    </row>
    <row r="8" s="1" customFormat="1" ht="16.5" hidden="1" customHeight="1" spans="3:31">
      <c r="C8" s="16"/>
      <c r="D8" s="16"/>
      <c r="E8" s="16"/>
      <c r="F8" s="16"/>
      <c r="G8" s="17"/>
      <c r="H8" s="17"/>
      <c r="I8" s="14" t="s">
        <v>191</v>
      </c>
      <c r="J8" s="15"/>
      <c r="K8" s="14" t="s">
        <v>192</v>
      </c>
      <c r="L8" s="15"/>
      <c r="M8" s="43"/>
      <c r="N8" s="43"/>
      <c r="O8" s="14" t="s">
        <v>193</v>
      </c>
      <c r="P8" s="15"/>
      <c r="Q8" s="16"/>
      <c r="R8" s="14" t="s">
        <v>84</v>
      </c>
      <c r="S8" s="15"/>
      <c r="T8" s="14" t="s">
        <v>85</v>
      </c>
      <c r="U8" s="15"/>
      <c r="V8" s="216"/>
      <c r="W8" s="216"/>
      <c r="X8" s="16"/>
      <c r="Y8" s="14" t="s">
        <v>154</v>
      </c>
      <c r="Z8" s="43"/>
      <c r="AA8" s="43"/>
      <c r="AB8" s="15"/>
      <c r="AC8" s="14" t="s">
        <v>194</v>
      </c>
      <c r="AD8" s="15"/>
      <c r="AE8" s="235"/>
    </row>
    <row r="9" s="1" customFormat="1" ht="16.5" hidden="1" customHeight="1" spans="3:31">
      <c r="C9" s="18"/>
      <c r="D9" s="18"/>
      <c r="E9" s="18"/>
      <c r="F9" s="18"/>
      <c r="G9" s="18"/>
      <c r="H9" s="18"/>
      <c r="I9" s="19" t="s">
        <v>26</v>
      </c>
      <c r="J9" s="19" t="s">
        <v>27</v>
      </c>
      <c r="K9" s="19" t="s">
        <v>26</v>
      </c>
      <c r="L9" s="19" t="s">
        <v>27</v>
      </c>
      <c r="M9" s="19"/>
      <c r="N9" s="19"/>
      <c r="O9" s="19" t="s">
        <v>26</v>
      </c>
      <c r="P9" s="19" t="s">
        <v>27</v>
      </c>
      <c r="Q9" s="18"/>
      <c r="R9" s="19" t="s">
        <v>26</v>
      </c>
      <c r="S9" s="19" t="s">
        <v>27</v>
      </c>
      <c r="T9" s="19" t="s">
        <v>26</v>
      </c>
      <c r="U9" s="19" t="s">
        <v>27</v>
      </c>
      <c r="V9" s="217"/>
      <c r="W9" s="217"/>
      <c r="X9" s="18"/>
      <c r="Y9" s="19" t="s">
        <v>26</v>
      </c>
      <c r="Z9" s="19"/>
      <c r="AA9" s="19"/>
      <c r="AB9" s="19" t="s">
        <v>27</v>
      </c>
      <c r="AC9" s="19" t="s">
        <v>26</v>
      </c>
      <c r="AD9" s="63" t="s">
        <v>27</v>
      </c>
      <c r="AE9" s="236"/>
    </row>
    <row r="10" s="1" customFormat="1" ht="33.65" hidden="1" customHeight="1" spans="3:31">
      <c r="C10" s="20" t="s">
        <v>195</v>
      </c>
      <c r="D10" s="21" t="s">
        <v>196</v>
      </c>
      <c r="E10" s="21" t="s">
        <v>196</v>
      </c>
      <c r="F10" s="22" t="s">
        <v>197</v>
      </c>
      <c r="G10" s="22"/>
      <c r="H10" s="22"/>
      <c r="I10" s="23">
        <v>45514</v>
      </c>
      <c r="J10" s="24">
        <f>I10+1</f>
        <v>45515</v>
      </c>
      <c r="K10" s="44">
        <f>J10+2</f>
        <v>45517</v>
      </c>
      <c r="L10" s="44">
        <f>K10+1</f>
        <v>45518</v>
      </c>
      <c r="M10" s="44"/>
      <c r="N10" s="44"/>
      <c r="O10" s="45">
        <f>L10+5</f>
        <v>45523</v>
      </c>
      <c r="P10" s="45">
        <f>O10+1</f>
        <v>45524</v>
      </c>
      <c r="Q10" s="22" t="s">
        <v>198</v>
      </c>
      <c r="R10" s="46">
        <f>P10+12</f>
        <v>45536</v>
      </c>
      <c r="S10" s="44">
        <f t="shared" ref="S10:U11" si="0">R10+1</f>
        <v>45537</v>
      </c>
      <c r="T10" s="24">
        <f t="shared" si="0"/>
        <v>45538</v>
      </c>
      <c r="U10" s="24">
        <f t="shared" si="0"/>
        <v>45539</v>
      </c>
      <c r="V10" s="24"/>
      <c r="W10" s="24"/>
      <c r="X10" s="22" t="s">
        <v>199</v>
      </c>
      <c r="Y10" s="24">
        <f>U10+2</f>
        <v>45541</v>
      </c>
      <c r="Z10" s="24"/>
      <c r="AA10" s="24"/>
      <c r="AB10" s="54">
        <f>Y10+1</f>
        <v>45542</v>
      </c>
      <c r="AC10" s="65">
        <f>AB10+2</f>
        <v>45544</v>
      </c>
      <c r="AD10" s="66">
        <f>AC10+1</f>
        <v>45545</v>
      </c>
      <c r="AE10" s="237" t="s">
        <v>200</v>
      </c>
    </row>
    <row r="11" s="1" customFormat="1" ht="33.65" hidden="1" customHeight="1" spans="3:28">
      <c r="C11" s="20" t="s">
        <v>115</v>
      </c>
      <c r="D11" s="25" t="s">
        <v>201</v>
      </c>
      <c r="E11" s="25" t="s">
        <v>201</v>
      </c>
      <c r="F11" s="22" t="s">
        <v>202</v>
      </c>
      <c r="G11" s="22"/>
      <c r="H11" s="22"/>
      <c r="I11" s="26">
        <f>Y10</f>
        <v>45541</v>
      </c>
      <c r="J11" s="24">
        <f>AB10</f>
        <v>45542</v>
      </c>
      <c r="K11" s="24">
        <f>J11+3</f>
        <v>45545</v>
      </c>
      <c r="L11" s="44">
        <f>K11+1</f>
        <v>45546</v>
      </c>
      <c r="M11" s="44"/>
      <c r="N11" s="44"/>
      <c r="O11" s="47"/>
      <c r="P11" s="47"/>
      <c r="Q11" s="22" t="s">
        <v>203</v>
      </c>
      <c r="R11" s="46">
        <f>L11+21</f>
        <v>45567</v>
      </c>
      <c r="S11" s="44">
        <f t="shared" si="0"/>
        <v>45568</v>
      </c>
      <c r="T11" s="24">
        <f t="shared" si="0"/>
        <v>45569</v>
      </c>
      <c r="U11" s="24">
        <f t="shared" si="0"/>
        <v>45570</v>
      </c>
      <c r="V11" s="24"/>
      <c r="W11" s="24"/>
      <c r="X11" s="24"/>
      <c r="Y11" s="24">
        <f>U11+21</f>
        <v>45591</v>
      </c>
      <c r="Z11" s="24"/>
      <c r="AA11" s="24"/>
      <c r="AB11" s="54">
        <f>Y11+1</f>
        <v>45592</v>
      </c>
    </row>
    <row r="12" ht="24" hidden="1" customHeight="1"/>
    <row r="13" s="2" customFormat="1" ht="20.15" hidden="1" customHeight="1" spans="1:31">
      <c r="A13" s="27" t="s">
        <v>2</v>
      </c>
      <c r="B13" s="27" t="s">
        <v>3</v>
      </c>
      <c r="C13" s="27" t="s">
        <v>4</v>
      </c>
      <c r="D13" s="27" t="s">
        <v>5</v>
      </c>
      <c r="E13" s="27" t="s">
        <v>77</v>
      </c>
      <c r="F13" s="27" t="s">
        <v>78</v>
      </c>
      <c r="G13" s="28" t="s">
        <v>145</v>
      </c>
      <c r="H13" s="29"/>
      <c r="I13" s="28" t="s">
        <v>9</v>
      </c>
      <c r="J13" s="29"/>
      <c r="K13" s="28" t="s">
        <v>189</v>
      </c>
      <c r="L13" s="29"/>
      <c r="M13" s="28" t="s">
        <v>204</v>
      </c>
      <c r="N13" s="29"/>
      <c r="O13" s="28" t="s">
        <v>81</v>
      </c>
      <c r="P13" s="29"/>
      <c r="Q13" s="28" t="s">
        <v>80</v>
      </c>
      <c r="R13" s="29"/>
      <c r="S13" s="28" t="s">
        <v>147</v>
      </c>
      <c r="T13" s="29"/>
      <c r="U13" s="27" t="s">
        <v>78</v>
      </c>
      <c r="V13" s="218"/>
      <c r="W13" s="218"/>
      <c r="X13" s="28" t="s">
        <v>146</v>
      </c>
      <c r="Y13" s="29"/>
      <c r="Z13" s="28" t="s">
        <v>81</v>
      </c>
      <c r="AA13" s="29"/>
      <c r="AB13" s="28" t="s">
        <v>145</v>
      </c>
      <c r="AC13" s="29"/>
      <c r="AD13" s="28" t="s">
        <v>9</v>
      </c>
      <c r="AE13" s="29"/>
    </row>
    <row r="14" s="2" customFormat="1" ht="20.15" hidden="1" customHeight="1" spans="1:31">
      <c r="A14" s="30"/>
      <c r="B14" s="30"/>
      <c r="C14" s="30"/>
      <c r="D14" s="30"/>
      <c r="E14" s="30"/>
      <c r="F14" s="30"/>
      <c r="G14" s="28" t="s">
        <v>148</v>
      </c>
      <c r="H14" s="29"/>
      <c r="I14" s="28" t="s">
        <v>15</v>
      </c>
      <c r="J14" s="29"/>
      <c r="K14" s="28" t="s">
        <v>190</v>
      </c>
      <c r="L14" s="29"/>
      <c r="M14" s="28" t="s">
        <v>17</v>
      </c>
      <c r="N14" s="29"/>
      <c r="O14" s="28" t="s">
        <v>82</v>
      </c>
      <c r="P14" s="29"/>
      <c r="Q14" s="28" t="s">
        <v>83</v>
      </c>
      <c r="R14" s="29"/>
      <c r="S14" s="28" t="s">
        <v>150</v>
      </c>
      <c r="T14" s="29"/>
      <c r="U14" s="30"/>
      <c r="V14" s="219"/>
      <c r="W14" s="219"/>
      <c r="X14" s="28" t="s">
        <v>149</v>
      </c>
      <c r="Y14" s="29"/>
      <c r="Z14" s="28" t="s">
        <v>82</v>
      </c>
      <c r="AA14" s="29"/>
      <c r="AB14" s="28" t="s">
        <v>148</v>
      </c>
      <c r="AC14" s="29"/>
      <c r="AD14" s="28" t="s">
        <v>15</v>
      </c>
      <c r="AE14" s="29"/>
    </row>
    <row r="15" s="2" customFormat="1" ht="20.15" hidden="1" customHeight="1" spans="1:31">
      <c r="A15" s="30"/>
      <c r="B15" s="30"/>
      <c r="C15" s="30"/>
      <c r="D15" s="30"/>
      <c r="E15" s="30"/>
      <c r="F15" s="30"/>
      <c r="G15" s="28" t="s">
        <v>151</v>
      </c>
      <c r="H15" s="29"/>
      <c r="I15" s="28" t="s">
        <v>152</v>
      </c>
      <c r="J15" s="29"/>
      <c r="K15" s="28" t="s">
        <v>192</v>
      </c>
      <c r="L15" s="29"/>
      <c r="M15" s="28" t="s">
        <v>193</v>
      </c>
      <c r="N15" s="29"/>
      <c r="O15" s="28" t="s">
        <v>84</v>
      </c>
      <c r="P15" s="29"/>
      <c r="Q15" s="28" t="s">
        <v>85</v>
      </c>
      <c r="R15" s="29"/>
      <c r="S15" s="28" t="s">
        <v>154</v>
      </c>
      <c r="T15" s="29"/>
      <c r="U15" s="30"/>
      <c r="V15" s="219"/>
      <c r="W15" s="219"/>
      <c r="X15" s="28" t="s">
        <v>153</v>
      </c>
      <c r="Y15" s="29"/>
      <c r="Z15" s="28" t="s">
        <v>84</v>
      </c>
      <c r="AA15" s="29"/>
      <c r="AB15" s="28" t="s">
        <v>151</v>
      </c>
      <c r="AC15" s="29"/>
      <c r="AD15" s="28" t="s">
        <v>152</v>
      </c>
      <c r="AE15" s="29"/>
    </row>
    <row r="16" s="2" customFormat="1" ht="20.15" hidden="1" customHeight="1" spans="1:31">
      <c r="A16" s="31"/>
      <c r="B16" s="31"/>
      <c r="C16" s="31"/>
      <c r="D16" s="31"/>
      <c r="E16" s="31"/>
      <c r="F16" s="31"/>
      <c r="G16" s="32" t="s">
        <v>26</v>
      </c>
      <c r="H16" s="32" t="s">
        <v>27</v>
      </c>
      <c r="I16" s="32" t="s">
        <v>26</v>
      </c>
      <c r="J16" s="32" t="s">
        <v>27</v>
      </c>
      <c r="K16" s="32" t="s">
        <v>26</v>
      </c>
      <c r="L16" s="28" t="s">
        <v>27</v>
      </c>
      <c r="M16" s="32" t="s">
        <v>26</v>
      </c>
      <c r="N16" s="32" t="s">
        <v>27</v>
      </c>
      <c r="O16" s="32" t="s">
        <v>26</v>
      </c>
      <c r="P16" s="32" t="s">
        <v>27</v>
      </c>
      <c r="Q16" s="32" t="s">
        <v>26</v>
      </c>
      <c r="R16" s="28" t="s">
        <v>27</v>
      </c>
      <c r="S16" s="32" t="s">
        <v>26</v>
      </c>
      <c r="T16" s="32" t="s">
        <v>27</v>
      </c>
      <c r="U16" s="31"/>
      <c r="V16" s="31"/>
      <c r="W16" s="31"/>
      <c r="X16" s="32" t="s">
        <v>26</v>
      </c>
      <c r="Y16" s="32" t="s">
        <v>27</v>
      </c>
      <c r="Z16" s="32" t="s">
        <v>26</v>
      </c>
      <c r="AA16" s="32" t="s">
        <v>27</v>
      </c>
      <c r="AB16" s="32" t="s">
        <v>26</v>
      </c>
      <c r="AC16" s="32" t="s">
        <v>27</v>
      </c>
      <c r="AD16" s="32" t="s">
        <v>26</v>
      </c>
      <c r="AE16" s="32" t="s">
        <v>27</v>
      </c>
    </row>
    <row r="17" s="139" customFormat="1" ht="65.15" hidden="1" customHeight="1" spans="1:31">
      <c r="A17" s="141"/>
      <c r="B17" s="142">
        <v>33</v>
      </c>
      <c r="C17" s="143" t="s">
        <v>195</v>
      </c>
      <c r="D17" s="143" t="s">
        <v>196</v>
      </c>
      <c r="E17" s="143" t="s">
        <v>196</v>
      </c>
      <c r="F17" s="144" t="s">
        <v>197</v>
      </c>
      <c r="G17" s="145">
        <v>45516</v>
      </c>
      <c r="H17" s="146">
        <f>G17+1</f>
        <v>45517</v>
      </c>
      <c r="I17" s="204">
        <f>H17+2</f>
        <v>45519</v>
      </c>
      <c r="J17" s="146">
        <f>I17+1</f>
        <v>45520</v>
      </c>
      <c r="K17" s="146">
        <f>J17+3</f>
        <v>45523</v>
      </c>
      <c r="L17" s="146">
        <f>K17+1</f>
        <v>45524</v>
      </c>
      <c r="M17" s="146"/>
      <c r="N17" s="146"/>
      <c r="O17" s="205">
        <f>L17+18+5</f>
        <v>45547</v>
      </c>
      <c r="P17" s="205">
        <f>O17+1</f>
        <v>45548</v>
      </c>
      <c r="Q17" s="220">
        <f>P17+1</f>
        <v>45549</v>
      </c>
      <c r="R17" s="221">
        <f>Q17+1</f>
        <v>45550</v>
      </c>
      <c r="S17" s="146">
        <f>R17+3-2</f>
        <v>45551</v>
      </c>
      <c r="T17" s="204">
        <f>S17+1</f>
        <v>45552</v>
      </c>
      <c r="U17" s="144" t="s">
        <v>205</v>
      </c>
      <c r="V17" s="144"/>
      <c r="W17" s="144"/>
      <c r="X17" s="146">
        <f>T17+3</f>
        <v>45555</v>
      </c>
      <c r="Y17" s="204">
        <f>X17+1</f>
        <v>45556</v>
      </c>
      <c r="Z17" s="238"/>
      <c r="AA17" s="238"/>
      <c r="AB17" s="239"/>
      <c r="AC17" s="239"/>
      <c r="AD17" s="240">
        <f>Y17+25</f>
        <v>45581</v>
      </c>
      <c r="AE17" s="240">
        <f>AD17+1</f>
        <v>45582</v>
      </c>
    </row>
    <row r="18" ht="33.65" hidden="1" customHeight="1" spans="3:30">
      <c r="C18" s="147"/>
      <c r="D18" s="39"/>
      <c r="E18" s="39"/>
      <c r="F18" s="39"/>
      <c r="G18" s="39"/>
      <c r="H18" s="39"/>
      <c r="I18" s="40"/>
      <c r="J18" s="40"/>
      <c r="K18" s="40"/>
      <c r="AD18" s="241"/>
    </row>
    <row r="19" ht="14.15" customHeight="1" spans="3:11">
      <c r="C19" s="147"/>
      <c r="D19" s="39"/>
      <c r="E19" s="39"/>
      <c r="F19" s="39"/>
      <c r="G19" s="39"/>
      <c r="H19" s="39"/>
      <c r="I19" s="40"/>
      <c r="J19" s="40"/>
      <c r="K19" s="40"/>
    </row>
    <row r="20" ht="19.5" customHeight="1" spans="1:31">
      <c r="A20" s="148" t="s">
        <v>2</v>
      </c>
      <c r="B20" s="149" t="s">
        <v>3</v>
      </c>
      <c r="C20" s="150" t="s">
        <v>4</v>
      </c>
      <c r="D20" s="150" t="s">
        <v>5</v>
      </c>
      <c r="E20" s="150" t="s">
        <v>77</v>
      </c>
      <c r="F20" s="150" t="s">
        <v>7</v>
      </c>
      <c r="G20" s="151" t="s">
        <v>9</v>
      </c>
      <c r="H20" s="152"/>
      <c r="I20" s="151" t="s">
        <v>206</v>
      </c>
      <c r="J20" s="152"/>
      <c r="K20" s="151" t="s">
        <v>189</v>
      </c>
      <c r="L20" s="152"/>
      <c r="M20" s="206"/>
      <c r="N20" s="206"/>
      <c r="O20" s="150" t="s">
        <v>7</v>
      </c>
      <c r="P20" s="151" t="s">
        <v>147</v>
      </c>
      <c r="Q20" s="152"/>
      <c r="R20" s="151" t="s">
        <v>146</v>
      </c>
      <c r="S20" s="152"/>
      <c r="T20" s="151" t="s">
        <v>207</v>
      </c>
      <c r="U20" s="152"/>
      <c r="V20" s="222" t="s">
        <v>79</v>
      </c>
      <c r="W20" s="223"/>
      <c r="X20" s="224" t="s">
        <v>12</v>
      </c>
      <c r="Y20" s="242"/>
      <c r="Z20" s="151" t="s">
        <v>204</v>
      </c>
      <c r="AA20" s="152"/>
      <c r="AB20" s="151" t="s">
        <v>9</v>
      </c>
      <c r="AC20" s="243"/>
      <c r="AD20" s="244"/>
      <c r="AE20" s="244"/>
    </row>
    <row r="21" ht="19.5" customHeight="1" spans="1:31">
      <c r="A21" s="153"/>
      <c r="B21" s="154"/>
      <c r="C21" s="155"/>
      <c r="D21" s="155"/>
      <c r="E21" s="155"/>
      <c r="F21" s="155"/>
      <c r="G21" s="151" t="s">
        <v>15</v>
      </c>
      <c r="H21" s="152"/>
      <c r="I21" s="151" t="s">
        <v>208</v>
      </c>
      <c r="J21" s="152"/>
      <c r="K21" s="151" t="s">
        <v>190</v>
      </c>
      <c r="L21" s="152"/>
      <c r="M21" s="207"/>
      <c r="N21" s="207"/>
      <c r="O21" s="155"/>
      <c r="P21" s="151" t="s">
        <v>150</v>
      </c>
      <c r="Q21" s="152"/>
      <c r="R21" s="151" t="s">
        <v>149</v>
      </c>
      <c r="S21" s="152"/>
      <c r="T21" s="151" t="s">
        <v>209</v>
      </c>
      <c r="U21" s="152"/>
      <c r="V21" s="222" t="s">
        <v>82</v>
      </c>
      <c r="W21" s="223"/>
      <c r="X21" s="224" t="s">
        <v>18</v>
      </c>
      <c r="Y21" s="242"/>
      <c r="Z21" s="151" t="s">
        <v>17</v>
      </c>
      <c r="AA21" s="152"/>
      <c r="AB21" s="151" t="s">
        <v>15</v>
      </c>
      <c r="AC21" s="243"/>
      <c r="AD21" s="244"/>
      <c r="AE21" s="244"/>
    </row>
    <row r="22" ht="19.5" customHeight="1" spans="1:31">
      <c r="A22" s="153"/>
      <c r="B22" s="154"/>
      <c r="C22" s="155"/>
      <c r="D22" s="155"/>
      <c r="E22" s="155"/>
      <c r="F22" s="155"/>
      <c r="G22" s="151" t="s">
        <v>152</v>
      </c>
      <c r="H22" s="152"/>
      <c r="I22" s="151" t="s">
        <v>210</v>
      </c>
      <c r="J22" s="152"/>
      <c r="K22" s="151" t="s">
        <v>192</v>
      </c>
      <c r="L22" s="152"/>
      <c r="M22" s="207"/>
      <c r="N22" s="207"/>
      <c r="O22" s="155"/>
      <c r="P22" s="151" t="s">
        <v>154</v>
      </c>
      <c r="Q22" s="152"/>
      <c r="R22" s="151" t="s">
        <v>153</v>
      </c>
      <c r="S22" s="152"/>
      <c r="T22" s="151" t="s">
        <v>84</v>
      </c>
      <c r="U22" s="152"/>
      <c r="V22" s="222" t="s">
        <v>84</v>
      </c>
      <c r="W22" s="223"/>
      <c r="X22" s="224" t="s">
        <v>191</v>
      </c>
      <c r="Y22" s="242"/>
      <c r="Z22" s="151" t="s">
        <v>211</v>
      </c>
      <c r="AA22" s="152"/>
      <c r="AB22" s="151" t="s">
        <v>152</v>
      </c>
      <c r="AC22" s="243"/>
      <c r="AD22" s="244"/>
      <c r="AE22" s="244"/>
    </row>
    <row r="23" ht="19.5" customHeight="1" spans="1:31">
      <c r="A23" s="153"/>
      <c r="B23" s="154"/>
      <c r="C23" s="155"/>
      <c r="D23" s="155"/>
      <c r="E23" s="155"/>
      <c r="F23" s="155"/>
      <c r="G23" s="156" t="s">
        <v>26</v>
      </c>
      <c r="H23" s="156" t="s">
        <v>27</v>
      </c>
      <c r="I23" s="156" t="s">
        <v>26</v>
      </c>
      <c r="J23" s="156" t="s">
        <v>27</v>
      </c>
      <c r="K23" s="156" t="s">
        <v>26</v>
      </c>
      <c r="L23" s="208" t="s">
        <v>27</v>
      </c>
      <c r="M23" s="207"/>
      <c r="N23" s="207"/>
      <c r="O23" s="155"/>
      <c r="P23" s="156" t="s">
        <v>26</v>
      </c>
      <c r="Q23" s="156" t="s">
        <v>27</v>
      </c>
      <c r="R23" s="156" t="s">
        <v>26</v>
      </c>
      <c r="S23" s="156" t="s">
        <v>27</v>
      </c>
      <c r="T23" s="156" t="s">
        <v>26</v>
      </c>
      <c r="U23" s="156" t="s">
        <v>27</v>
      </c>
      <c r="V23" s="225" t="s">
        <v>26</v>
      </c>
      <c r="W23" s="225" t="s">
        <v>27</v>
      </c>
      <c r="X23" s="226" t="s">
        <v>26</v>
      </c>
      <c r="Y23" s="226" t="s">
        <v>27</v>
      </c>
      <c r="Z23" s="156" t="s">
        <v>26</v>
      </c>
      <c r="AA23" s="156" t="s">
        <v>27</v>
      </c>
      <c r="AB23" s="156" t="s">
        <v>26</v>
      </c>
      <c r="AC23" s="208" t="s">
        <v>27</v>
      </c>
      <c r="AD23" s="244"/>
      <c r="AE23" s="244"/>
    </row>
    <row r="24" ht="33" customHeight="1" spans="1:29">
      <c r="A24" s="157">
        <v>1</v>
      </c>
      <c r="B24" s="158">
        <v>37</v>
      </c>
      <c r="C24" s="419" t="s">
        <v>31</v>
      </c>
      <c r="D24" s="159" t="s">
        <v>212</v>
      </c>
      <c r="E24" s="419" t="s">
        <v>31</v>
      </c>
      <c r="F24" s="420" t="s">
        <v>31</v>
      </c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245"/>
    </row>
    <row r="25" ht="33" customHeight="1" spans="1:29">
      <c r="A25" s="162"/>
      <c r="B25" s="163">
        <v>38</v>
      </c>
      <c r="C25" s="164" t="s">
        <v>213</v>
      </c>
      <c r="D25" s="164" t="s">
        <v>214</v>
      </c>
      <c r="E25" s="164" t="s">
        <v>215</v>
      </c>
      <c r="F25" s="165" t="s">
        <v>216</v>
      </c>
      <c r="G25" s="166">
        <v>45562</v>
      </c>
      <c r="H25" s="166">
        <f>G25+4+2</f>
        <v>45568</v>
      </c>
      <c r="I25" s="169">
        <f t="shared" ref="I25:L26" si="1">H25+1</f>
        <v>45569</v>
      </c>
      <c r="J25" s="169">
        <f t="shared" si="1"/>
        <v>45570</v>
      </c>
      <c r="K25" s="169">
        <f t="shared" si="1"/>
        <v>45571</v>
      </c>
      <c r="L25" s="169">
        <f t="shared" si="1"/>
        <v>45572</v>
      </c>
      <c r="M25" s="185"/>
      <c r="N25" s="185"/>
      <c r="O25" s="209" t="s">
        <v>217</v>
      </c>
      <c r="P25" s="166">
        <f>L25+19</f>
        <v>45591</v>
      </c>
      <c r="Q25" s="169">
        <f>P25+1</f>
        <v>45592</v>
      </c>
      <c r="R25" s="166">
        <f>Q25+2</f>
        <v>45594</v>
      </c>
      <c r="S25" s="169">
        <f>R25+1</f>
        <v>45595</v>
      </c>
      <c r="T25" s="169">
        <f>S25+1</f>
        <v>45596</v>
      </c>
      <c r="U25" s="169">
        <f>T25</f>
        <v>45596</v>
      </c>
      <c r="V25" s="227"/>
      <c r="W25" s="227"/>
      <c r="X25" s="227"/>
      <c r="Y25" s="227"/>
      <c r="Z25" s="169">
        <f>U25+19</f>
        <v>45615</v>
      </c>
      <c r="AA25" s="166">
        <f>Z25+2</f>
        <v>45617</v>
      </c>
      <c r="AB25" s="185">
        <f>AA25+7</f>
        <v>45624</v>
      </c>
      <c r="AC25" s="246">
        <f>AB25</f>
        <v>45624</v>
      </c>
    </row>
    <row r="26" ht="33" customHeight="1" spans="1:29">
      <c r="A26" s="162"/>
      <c r="B26" s="163">
        <v>39</v>
      </c>
      <c r="C26" s="164" t="s">
        <v>218</v>
      </c>
      <c r="D26" s="164" t="s">
        <v>219</v>
      </c>
      <c r="E26" s="164" t="s">
        <v>220</v>
      </c>
      <c r="F26" s="165" t="s">
        <v>221</v>
      </c>
      <c r="G26" s="166">
        <v>45563</v>
      </c>
      <c r="H26" s="166">
        <f>G26+3+1</f>
        <v>45567</v>
      </c>
      <c r="I26" s="169">
        <f t="shared" si="1"/>
        <v>45568</v>
      </c>
      <c r="J26" s="169">
        <f t="shared" si="1"/>
        <v>45569</v>
      </c>
      <c r="K26" s="169">
        <f t="shared" si="1"/>
        <v>45570</v>
      </c>
      <c r="L26" s="169">
        <f t="shared" si="1"/>
        <v>45571</v>
      </c>
      <c r="M26" s="185"/>
      <c r="N26" s="185"/>
      <c r="O26" s="209" t="s">
        <v>222</v>
      </c>
      <c r="P26" s="169">
        <f>L26+18</f>
        <v>45589</v>
      </c>
      <c r="Q26" s="169">
        <f>P26</f>
        <v>45589</v>
      </c>
      <c r="R26" s="169">
        <f>Q26+2</f>
        <v>45591</v>
      </c>
      <c r="S26" s="169">
        <f>R26+1</f>
        <v>45592</v>
      </c>
      <c r="T26" s="169">
        <f>S26+1</f>
        <v>45593</v>
      </c>
      <c r="U26" s="169">
        <f>T26</f>
        <v>45593</v>
      </c>
      <c r="V26" s="227"/>
      <c r="W26" s="227"/>
      <c r="X26" s="228">
        <f>U26+10</f>
        <v>45603</v>
      </c>
      <c r="Y26" s="228">
        <f>X26+1</f>
        <v>45604</v>
      </c>
      <c r="Z26" s="227"/>
      <c r="AA26" s="227"/>
      <c r="AB26" s="227"/>
      <c r="AC26" s="247"/>
    </row>
    <row r="27" ht="33" customHeight="1" spans="1:29">
      <c r="A27" s="162"/>
      <c r="B27" s="163">
        <v>40</v>
      </c>
      <c r="C27" s="421" t="s">
        <v>31</v>
      </c>
      <c r="D27" s="164" t="s">
        <v>223</v>
      </c>
      <c r="E27" s="421" t="s">
        <v>31</v>
      </c>
      <c r="F27" s="422" t="s">
        <v>31</v>
      </c>
      <c r="G27" s="167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248"/>
    </row>
    <row r="28" ht="33" customHeight="1" spans="1:29">
      <c r="A28" s="162"/>
      <c r="B28" s="163">
        <v>41</v>
      </c>
      <c r="C28" s="164" t="s">
        <v>224</v>
      </c>
      <c r="D28" s="164" t="s">
        <v>225</v>
      </c>
      <c r="E28" s="164" t="s">
        <v>215</v>
      </c>
      <c r="F28" s="165" t="s">
        <v>226</v>
      </c>
      <c r="G28" s="166">
        <f>G26+16</f>
        <v>45579</v>
      </c>
      <c r="H28" s="169">
        <f>G28+2</f>
        <v>45581</v>
      </c>
      <c r="I28" s="169">
        <f>H28+2</f>
        <v>45583</v>
      </c>
      <c r="J28" s="169">
        <f>I28</f>
        <v>45583</v>
      </c>
      <c r="K28" s="169">
        <f>J28+1</f>
        <v>45584</v>
      </c>
      <c r="L28" s="169">
        <f>K28+1</f>
        <v>45585</v>
      </c>
      <c r="M28" s="185"/>
      <c r="N28" s="185"/>
      <c r="O28" s="209" t="s">
        <v>227</v>
      </c>
      <c r="P28" s="166">
        <f>L28+21</f>
        <v>45606</v>
      </c>
      <c r="Q28" s="169">
        <f t="shared" ref="Q28" si="2">P28+1</f>
        <v>45607</v>
      </c>
      <c r="R28" s="169">
        <f>Q28+2</f>
        <v>45609</v>
      </c>
      <c r="S28" s="169">
        <f t="shared" ref="S28:T28" si="3">R28+1</f>
        <v>45610</v>
      </c>
      <c r="T28" s="169">
        <f t="shared" si="3"/>
        <v>45611</v>
      </c>
      <c r="U28" s="169">
        <f t="shared" ref="U28:U29" si="4">T28+1</f>
        <v>45612</v>
      </c>
      <c r="V28" s="227"/>
      <c r="W28" s="227"/>
      <c r="X28" s="227"/>
      <c r="Y28" s="227"/>
      <c r="Z28" s="227"/>
      <c r="AA28" s="227"/>
      <c r="AB28" s="185">
        <f>U28+22</f>
        <v>45634</v>
      </c>
      <c r="AC28" s="246">
        <f t="shared" ref="AC28" si="5">AB28+1</f>
        <v>45635</v>
      </c>
    </row>
    <row r="29" ht="33" customHeight="1" spans="1:29">
      <c r="A29" s="162"/>
      <c r="B29" s="163">
        <v>42</v>
      </c>
      <c r="C29" s="164" t="s">
        <v>167</v>
      </c>
      <c r="D29" s="164" t="s">
        <v>168</v>
      </c>
      <c r="E29" s="164" t="s">
        <v>88</v>
      </c>
      <c r="F29" s="165" t="s">
        <v>162</v>
      </c>
      <c r="G29" s="166">
        <v>45584</v>
      </c>
      <c r="H29" s="169">
        <f t="shared" ref="H29:K29" si="6">G29+1</f>
        <v>45585</v>
      </c>
      <c r="I29" s="169">
        <f>H29+2</f>
        <v>45587</v>
      </c>
      <c r="J29" s="169">
        <f t="shared" si="6"/>
        <v>45588</v>
      </c>
      <c r="K29" s="169">
        <f t="shared" si="6"/>
        <v>45589</v>
      </c>
      <c r="L29" s="169">
        <f>K29</f>
        <v>45589</v>
      </c>
      <c r="M29" s="185"/>
      <c r="N29" s="185"/>
      <c r="O29" s="209" t="s">
        <v>228</v>
      </c>
      <c r="P29" s="166">
        <f>L29+24</f>
        <v>45613</v>
      </c>
      <c r="Q29" s="169">
        <f>P29+2</f>
        <v>45615</v>
      </c>
      <c r="R29" s="166">
        <f>Q29+2+1</f>
        <v>45618</v>
      </c>
      <c r="S29" s="169">
        <f>R29+1</f>
        <v>45619</v>
      </c>
      <c r="T29" s="169">
        <f>S29+1</f>
        <v>45620</v>
      </c>
      <c r="U29" s="169">
        <f t="shared" si="4"/>
        <v>45621</v>
      </c>
      <c r="V29" s="229">
        <f>U29+5</f>
        <v>45626</v>
      </c>
      <c r="W29" s="229">
        <f>V29+1</f>
        <v>45627</v>
      </c>
      <c r="X29" s="227"/>
      <c r="Y29" s="227"/>
      <c r="Z29" s="185">
        <f>U29+17</f>
        <v>45638</v>
      </c>
      <c r="AA29" s="185">
        <f>Z29+1</f>
        <v>45639</v>
      </c>
      <c r="AB29" s="185">
        <f>AA29+9</f>
        <v>45648</v>
      </c>
      <c r="AC29" s="246">
        <f>AB29+3</f>
        <v>45651</v>
      </c>
    </row>
    <row r="30" ht="33" customHeight="1" spans="1:29">
      <c r="A30" s="162"/>
      <c r="B30" s="163">
        <v>43</v>
      </c>
      <c r="C30" s="421" t="s">
        <v>31</v>
      </c>
      <c r="D30" s="164" t="s">
        <v>229</v>
      </c>
      <c r="E30" s="421" t="s">
        <v>31</v>
      </c>
      <c r="F30" s="422" t="s">
        <v>31</v>
      </c>
      <c r="G30" s="170"/>
      <c r="H30" s="171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171"/>
      <c r="AC30" s="249"/>
    </row>
    <row r="31" ht="33" customHeight="1" spans="1:29">
      <c r="A31" s="172"/>
      <c r="B31" s="173">
        <v>44</v>
      </c>
      <c r="C31" s="423" t="s">
        <v>31</v>
      </c>
      <c r="D31" s="174" t="s">
        <v>230</v>
      </c>
      <c r="E31" s="423" t="s">
        <v>31</v>
      </c>
      <c r="F31" s="424" t="s">
        <v>31</v>
      </c>
      <c r="G31" s="176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250"/>
    </row>
    <row r="32" ht="33" hidden="1" customHeight="1" spans="1:29">
      <c r="A32" s="157">
        <v>2</v>
      </c>
      <c r="B32" s="158">
        <v>45</v>
      </c>
      <c r="C32" s="178" t="s">
        <v>231</v>
      </c>
      <c r="D32" s="178" t="s">
        <v>191</v>
      </c>
      <c r="E32" s="178" t="s">
        <v>215</v>
      </c>
      <c r="F32" s="179" t="s">
        <v>232</v>
      </c>
      <c r="G32" s="180">
        <v>45606</v>
      </c>
      <c r="H32" s="180">
        <f>G32</f>
        <v>45606</v>
      </c>
      <c r="I32" s="211">
        <f t="shared" ref="I32" si="7">H32+1</f>
        <v>45607</v>
      </c>
      <c r="J32" s="211">
        <f t="shared" ref="J32" si="8">I32+1</f>
        <v>45608</v>
      </c>
      <c r="K32" s="211">
        <f t="shared" ref="K32" si="9">J32+1</f>
        <v>45609</v>
      </c>
      <c r="L32" s="211">
        <f t="shared" ref="L32" si="10">K32+1</f>
        <v>45610</v>
      </c>
      <c r="M32" s="211"/>
      <c r="N32" s="211"/>
      <c r="O32" s="212" t="s">
        <v>233</v>
      </c>
      <c r="P32" s="211">
        <f>L32+17</f>
        <v>45627</v>
      </c>
      <c r="Q32" s="211">
        <f>P32+1</f>
        <v>45628</v>
      </c>
      <c r="R32" s="211">
        <f>Q32+2</f>
        <v>45630</v>
      </c>
      <c r="S32" s="211">
        <f>R32+1</f>
        <v>45631</v>
      </c>
      <c r="T32" s="211">
        <f>S32+2</f>
        <v>45633</v>
      </c>
      <c r="U32" s="211">
        <f>T32+1</f>
        <v>45634</v>
      </c>
      <c r="V32" s="211"/>
      <c r="W32" s="211"/>
      <c r="X32" s="211">
        <f>U32+17</f>
        <v>45651</v>
      </c>
      <c r="Y32" s="211">
        <f>X32+1</f>
        <v>45652</v>
      </c>
      <c r="Z32" s="211"/>
      <c r="AA32" s="211"/>
      <c r="AB32" s="211">
        <f>Y32+9</f>
        <v>45661</v>
      </c>
      <c r="AC32" s="251">
        <f>AB32+1</f>
        <v>45662</v>
      </c>
    </row>
    <row r="33" ht="33" hidden="1" customHeight="1" spans="1:29">
      <c r="A33" s="162"/>
      <c r="B33" s="163">
        <v>46</v>
      </c>
      <c r="C33" s="425" t="s">
        <v>31</v>
      </c>
      <c r="D33" s="181" t="s">
        <v>212</v>
      </c>
      <c r="E33" s="425" t="s">
        <v>31</v>
      </c>
      <c r="F33" s="426" t="s">
        <v>31</v>
      </c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252"/>
    </row>
    <row r="34" ht="33" hidden="1" customHeight="1" spans="1:29">
      <c r="A34" s="162"/>
      <c r="B34" s="163">
        <v>47</v>
      </c>
      <c r="C34" s="164" t="s">
        <v>218</v>
      </c>
      <c r="D34" s="164" t="s">
        <v>219</v>
      </c>
      <c r="E34" s="164" t="s">
        <v>220</v>
      </c>
      <c r="F34" s="165" t="s">
        <v>234</v>
      </c>
      <c r="G34" s="184">
        <f>AB26-1</f>
        <v>-1</v>
      </c>
      <c r="H34" s="184">
        <f>G34+3</f>
        <v>2</v>
      </c>
      <c r="I34" s="185">
        <f>H34+1</f>
        <v>3</v>
      </c>
      <c r="J34" s="185">
        <f>I34+1</f>
        <v>4</v>
      </c>
      <c r="K34" s="185">
        <f>J34+1</f>
        <v>5</v>
      </c>
      <c r="L34" s="185">
        <f>K34+1</f>
        <v>6</v>
      </c>
      <c r="M34" s="185"/>
      <c r="N34" s="185"/>
      <c r="O34" s="209" t="s">
        <v>235</v>
      </c>
      <c r="P34" s="185">
        <f>L34+17</f>
        <v>23</v>
      </c>
      <c r="Q34" s="185">
        <f>P34+1</f>
        <v>24</v>
      </c>
      <c r="R34" s="185">
        <f>Q34+2</f>
        <v>26</v>
      </c>
      <c r="S34" s="185">
        <f>R34+1</f>
        <v>27</v>
      </c>
      <c r="T34" s="185">
        <f>S34+2</f>
        <v>29</v>
      </c>
      <c r="U34" s="185">
        <f>T34+1</f>
        <v>30</v>
      </c>
      <c r="V34" s="185"/>
      <c r="W34" s="185"/>
      <c r="X34" s="185">
        <f>U34+17</f>
        <v>47</v>
      </c>
      <c r="Y34" s="185">
        <f>X34+1</f>
        <v>48</v>
      </c>
      <c r="Z34" s="185"/>
      <c r="AA34" s="185"/>
      <c r="AB34" s="185">
        <f>Y34+9</f>
        <v>57</v>
      </c>
      <c r="AC34" s="246">
        <f>AB34+1</f>
        <v>58</v>
      </c>
    </row>
    <row r="35" ht="33" hidden="1" customHeight="1" spans="1:29">
      <c r="A35" s="162"/>
      <c r="B35" s="163">
        <v>48</v>
      </c>
      <c r="C35" s="421" t="s">
        <v>31</v>
      </c>
      <c r="D35" s="164" t="s">
        <v>223</v>
      </c>
      <c r="E35" s="421" t="s">
        <v>31</v>
      </c>
      <c r="F35" s="422" t="s">
        <v>31</v>
      </c>
      <c r="G35" s="167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248"/>
    </row>
    <row r="36" ht="33" hidden="1" customHeight="1" spans="1:29">
      <c r="A36" s="162"/>
      <c r="B36" s="163">
        <v>49</v>
      </c>
      <c r="C36" s="164" t="s">
        <v>224</v>
      </c>
      <c r="D36" s="164" t="s">
        <v>225</v>
      </c>
      <c r="E36" s="164" t="s">
        <v>215</v>
      </c>
      <c r="F36" s="165" t="s">
        <v>236</v>
      </c>
      <c r="G36" s="185">
        <f>AB28+1</f>
        <v>45635</v>
      </c>
      <c r="H36" s="185">
        <f>G36+1</f>
        <v>45636</v>
      </c>
      <c r="I36" s="185">
        <f>H36+1</f>
        <v>45637</v>
      </c>
      <c r="J36" s="185">
        <f>I36+1</f>
        <v>45638</v>
      </c>
      <c r="K36" s="185">
        <f>J36+1</f>
        <v>45639</v>
      </c>
      <c r="L36" s="185">
        <f>K36+1</f>
        <v>45640</v>
      </c>
      <c r="M36" s="185"/>
      <c r="N36" s="185"/>
      <c r="O36" s="209" t="s">
        <v>237</v>
      </c>
      <c r="P36" s="185">
        <f>L36+17</f>
        <v>45657</v>
      </c>
      <c r="Q36" s="185">
        <f>P36+1</f>
        <v>45658</v>
      </c>
      <c r="R36" s="185">
        <f>Q36+2</f>
        <v>45660</v>
      </c>
      <c r="S36" s="185">
        <f>R36+1</f>
        <v>45661</v>
      </c>
      <c r="T36" s="185">
        <f>S36+2</f>
        <v>45663</v>
      </c>
      <c r="U36" s="185">
        <f>T36+1</f>
        <v>45664</v>
      </c>
      <c r="V36" s="185"/>
      <c r="W36" s="185"/>
      <c r="X36" s="185">
        <f t="shared" ref="X36" si="11">U36+17</f>
        <v>45681</v>
      </c>
      <c r="Y36" s="185">
        <f>X36+1</f>
        <v>45682</v>
      </c>
      <c r="Z36" s="185"/>
      <c r="AA36" s="185"/>
      <c r="AB36" s="185">
        <f t="shared" ref="AB36" si="12">Y36+9</f>
        <v>45691</v>
      </c>
      <c r="AC36" s="246">
        <f>AB36+1</f>
        <v>45692</v>
      </c>
    </row>
    <row r="37" ht="33" hidden="1" customHeight="1" spans="1:29">
      <c r="A37" s="162"/>
      <c r="B37" s="163">
        <v>50</v>
      </c>
      <c r="C37" s="421" t="s">
        <v>31</v>
      </c>
      <c r="D37" s="164" t="s">
        <v>229</v>
      </c>
      <c r="E37" s="421" t="s">
        <v>31</v>
      </c>
      <c r="F37" s="422" t="s">
        <v>31</v>
      </c>
      <c r="G37" s="167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248"/>
    </row>
    <row r="38" ht="33" hidden="1" customHeight="1" spans="1:29">
      <c r="A38" s="162"/>
      <c r="B38" s="163">
        <v>51</v>
      </c>
      <c r="C38" s="164" t="s">
        <v>167</v>
      </c>
      <c r="D38" s="164" t="s">
        <v>168</v>
      </c>
      <c r="E38" s="164" t="s">
        <v>88</v>
      </c>
      <c r="F38" s="165" t="s">
        <v>165</v>
      </c>
      <c r="G38" s="185">
        <f>AB29+7</f>
        <v>45655</v>
      </c>
      <c r="H38" s="185">
        <f t="shared" ref="H38" si="13">G38+1</f>
        <v>45656</v>
      </c>
      <c r="I38" s="185">
        <f t="shared" ref="I38" si="14">H38+1</f>
        <v>45657</v>
      </c>
      <c r="J38" s="185">
        <f t="shared" ref="J38" si="15">I38+1</f>
        <v>45658</v>
      </c>
      <c r="K38" s="185">
        <f t="shared" ref="K38" si="16">J38+1</f>
        <v>45659</v>
      </c>
      <c r="L38" s="185">
        <f t="shared" ref="L38" si="17">K38+1</f>
        <v>45660</v>
      </c>
      <c r="M38" s="185"/>
      <c r="N38" s="185"/>
      <c r="O38" s="209" t="s">
        <v>238</v>
      </c>
      <c r="P38" s="185">
        <f t="shared" ref="P38" si="18">L38+17</f>
        <v>45677</v>
      </c>
      <c r="Q38" s="185">
        <f t="shared" ref="Q38" si="19">P38+1</f>
        <v>45678</v>
      </c>
      <c r="R38" s="185">
        <f t="shared" ref="R38" si="20">Q38+2</f>
        <v>45680</v>
      </c>
      <c r="S38" s="185">
        <f t="shared" ref="S38" si="21">R38+1</f>
        <v>45681</v>
      </c>
      <c r="T38" s="185">
        <f t="shared" ref="T38" si="22">S38+2</f>
        <v>45683</v>
      </c>
      <c r="U38" s="185">
        <f t="shared" ref="U38" si="23">T38+1</f>
        <v>45684</v>
      </c>
      <c r="V38" s="185"/>
      <c r="W38" s="185"/>
      <c r="X38" s="185">
        <f>U38+17</f>
        <v>45701</v>
      </c>
      <c r="Y38" s="185">
        <f t="shared" ref="Y38" si="24">X38+1</f>
        <v>45702</v>
      </c>
      <c r="Z38" s="185"/>
      <c r="AA38" s="185"/>
      <c r="AB38" s="185">
        <f>Y38+9</f>
        <v>45711</v>
      </c>
      <c r="AC38" s="246">
        <f t="shared" ref="AC38" si="25">AB38+1</f>
        <v>45712</v>
      </c>
    </row>
    <row r="39" ht="33" hidden="1" customHeight="1" spans="1:29">
      <c r="A39" s="172"/>
      <c r="B39" s="173">
        <v>52</v>
      </c>
      <c r="C39" s="423" t="s">
        <v>31</v>
      </c>
      <c r="D39" s="174" t="s">
        <v>230</v>
      </c>
      <c r="E39" s="423" t="s">
        <v>31</v>
      </c>
      <c r="F39" s="424" t="s">
        <v>31</v>
      </c>
      <c r="G39" s="176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250"/>
    </row>
    <row r="40" ht="27.65" hidden="1" customHeight="1" spans="1:29">
      <c r="A40" s="186"/>
      <c r="B40" s="187"/>
      <c r="C40" s="188"/>
      <c r="D40" s="188"/>
      <c r="E40" s="188"/>
      <c r="F40" s="189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</row>
    <row r="41" ht="27.65" hidden="1" customHeight="1" spans="1:29">
      <c r="A41" s="186"/>
      <c r="B41" s="187"/>
      <c r="C41" s="188"/>
      <c r="D41" s="188"/>
      <c r="E41" s="188"/>
      <c r="F41" s="189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</row>
    <row r="42" ht="27.65" customHeight="1" spans="1:18">
      <c r="A42" s="191" t="s">
        <v>127</v>
      </c>
      <c r="B42" s="192"/>
      <c r="C42" s="193"/>
      <c r="D42" s="193"/>
      <c r="E42" s="193"/>
      <c r="F42" s="193"/>
      <c r="G42" s="194"/>
      <c r="H42" s="194"/>
      <c r="I42" s="194"/>
      <c r="J42" s="213"/>
      <c r="K42" s="213"/>
      <c r="L42" s="213"/>
      <c r="M42" s="213"/>
      <c r="N42" s="213"/>
      <c r="O42" s="213"/>
      <c r="P42" s="213"/>
      <c r="Q42" s="230"/>
      <c r="R42" s="230"/>
    </row>
    <row r="43" ht="27.65" customHeight="1" spans="1:18">
      <c r="A43" s="195" t="s">
        <v>239</v>
      </c>
      <c r="B43" s="193"/>
      <c r="C43" s="193"/>
      <c r="D43" s="193"/>
      <c r="E43" s="193"/>
      <c r="F43" s="193"/>
      <c r="G43" s="194"/>
      <c r="H43" s="194"/>
      <c r="I43" s="194"/>
      <c r="J43" s="213"/>
      <c r="K43" s="213"/>
      <c r="L43" s="213"/>
      <c r="M43" s="213"/>
      <c r="N43" s="213"/>
      <c r="O43" s="213"/>
      <c r="P43" s="213"/>
      <c r="Q43" s="230"/>
      <c r="R43" s="230"/>
    </row>
    <row r="44" ht="27.65" customHeight="1" spans="1:18">
      <c r="A44" s="195" t="s">
        <v>240</v>
      </c>
      <c r="B44" s="193"/>
      <c r="C44" s="193"/>
      <c r="D44" s="193"/>
      <c r="E44" s="193"/>
      <c r="F44" s="193"/>
      <c r="G44" s="194"/>
      <c r="H44" s="194"/>
      <c r="I44" s="194"/>
      <c r="J44" s="213"/>
      <c r="K44" s="213"/>
      <c r="L44" s="213"/>
      <c r="M44" s="213"/>
      <c r="N44" s="213"/>
      <c r="O44" s="213"/>
      <c r="P44" s="213"/>
      <c r="Q44" s="230"/>
      <c r="R44" s="230"/>
    </row>
    <row r="45" ht="22.4" customHeight="1" spans="1:18">
      <c r="A45" s="196" t="s">
        <v>241</v>
      </c>
      <c r="B45" s="196"/>
      <c r="C45" s="196"/>
      <c r="D45" s="196"/>
      <c r="E45" s="196"/>
      <c r="F45" s="196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230"/>
      <c r="R45" s="230"/>
    </row>
    <row r="46" ht="22.4" customHeight="1" spans="1:18">
      <c r="A46" s="196" t="s">
        <v>242</v>
      </c>
      <c r="B46" s="193"/>
      <c r="C46" s="193"/>
      <c r="D46" s="193"/>
      <c r="E46" s="193"/>
      <c r="F46" s="193"/>
      <c r="G46" s="194"/>
      <c r="H46" s="194"/>
      <c r="I46" s="194"/>
      <c r="J46" s="213"/>
      <c r="K46" s="213"/>
      <c r="L46" s="213"/>
      <c r="M46" s="213"/>
      <c r="N46" s="213"/>
      <c r="O46" s="213"/>
      <c r="P46" s="213"/>
      <c r="Q46" s="230"/>
      <c r="R46" s="230"/>
    </row>
    <row r="47" ht="22.4" customHeight="1" spans="1:18">
      <c r="A47" s="198" t="s">
        <v>243</v>
      </c>
      <c r="B47" s="198"/>
      <c r="C47" s="198"/>
      <c r="D47" s="198"/>
      <c r="E47" s="198"/>
      <c r="F47" s="198"/>
      <c r="G47" s="199"/>
      <c r="H47" s="199"/>
      <c r="I47" s="199"/>
      <c r="J47" s="199"/>
      <c r="K47" s="199"/>
      <c r="L47" s="199"/>
      <c r="M47" s="199"/>
      <c r="N47" s="199"/>
      <c r="O47" s="199"/>
      <c r="P47" s="213"/>
      <c r="Q47" s="230"/>
      <c r="R47" s="230"/>
    </row>
    <row r="48" ht="22.4" customHeight="1" spans="1:18">
      <c r="A48" s="198" t="s">
        <v>244</v>
      </c>
      <c r="B48" s="198"/>
      <c r="C48" s="198"/>
      <c r="D48" s="198"/>
      <c r="E48" s="198"/>
      <c r="F48" s="198"/>
      <c r="G48" s="199"/>
      <c r="H48" s="199"/>
      <c r="I48" s="199"/>
      <c r="J48" s="214"/>
      <c r="K48" s="199"/>
      <c r="L48" s="199"/>
      <c r="M48" s="199"/>
      <c r="N48" s="199"/>
      <c r="O48" s="199"/>
      <c r="P48" s="199"/>
      <c r="Q48" s="230"/>
      <c r="R48" s="230"/>
    </row>
    <row r="49" ht="22.4" customHeight="1" spans="1:19">
      <c r="A49" s="198" t="s">
        <v>245</v>
      </c>
      <c r="B49" s="198"/>
      <c r="C49" s="198"/>
      <c r="D49" s="198"/>
      <c r="E49" s="198"/>
      <c r="F49" s="198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231"/>
      <c r="R49" s="231"/>
      <c r="S49" s="232"/>
    </row>
    <row r="50" ht="22.4" customHeight="1" spans="1:19">
      <c r="A50" s="198" t="s">
        <v>246</v>
      </c>
      <c r="B50" s="198"/>
      <c r="C50" s="198"/>
      <c r="D50" s="198"/>
      <c r="E50" s="198"/>
      <c r="F50" s="198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231"/>
      <c r="R50" s="231"/>
      <c r="S50" s="232"/>
    </row>
    <row r="51" ht="22.4" customHeight="1" spans="1:19">
      <c r="A51" s="198" t="s">
        <v>247</v>
      </c>
      <c r="B51" s="198"/>
      <c r="C51" s="198"/>
      <c r="D51" s="198"/>
      <c r="E51" s="198"/>
      <c r="F51" s="198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231"/>
      <c r="R51" s="231"/>
      <c r="S51" s="232"/>
    </row>
    <row r="52" ht="18.75" spans="1:19">
      <c r="A52" s="200"/>
      <c r="B52" s="201"/>
      <c r="C52" s="201"/>
      <c r="D52" s="201"/>
      <c r="E52" s="201"/>
      <c r="F52" s="201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32"/>
      <c r="R52" s="232"/>
      <c r="S52" s="232"/>
    </row>
    <row r="55" ht="20.15" customHeight="1"/>
    <row r="56" s="4" customFormat="1" ht="20.15" customHeight="1" spans="3:28">
      <c r="C56" s="140"/>
      <c r="D56"/>
      <c r="E56"/>
      <c r="F56"/>
      <c r="G56"/>
      <c r="H56"/>
      <c r="AB56"/>
    </row>
    <row r="57" s="4" customFormat="1" ht="20.15" customHeight="1" spans="3:28">
      <c r="C57" s="140"/>
      <c r="D57"/>
      <c r="E57"/>
      <c r="F57"/>
      <c r="G57"/>
      <c r="H57"/>
      <c r="AB57"/>
    </row>
    <row r="59" s="4" customFormat="1" ht="20.15" customHeight="1" spans="3:28">
      <c r="C59" s="99"/>
      <c r="D59"/>
      <c r="E59"/>
      <c r="F59" s="42"/>
      <c r="G59" s="42"/>
      <c r="H59" s="42"/>
      <c r="AB59"/>
    </row>
    <row r="60" s="4" customFormat="1" ht="20.15" customHeight="1" spans="3:28">
      <c r="C60" s="203"/>
      <c r="D60"/>
      <c r="E60"/>
      <c r="F60"/>
      <c r="G60"/>
      <c r="H60"/>
      <c r="AB60"/>
    </row>
    <row r="61" s="4" customFormat="1" ht="20.15" customHeight="1" spans="3:28">
      <c r="C61" s="203"/>
      <c r="D61"/>
      <c r="E61"/>
      <c r="F61"/>
      <c r="G61"/>
      <c r="H61"/>
      <c r="AB61"/>
    </row>
    <row r="62" s="4" customFormat="1" ht="20.15" customHeight="1" spans="3:28">
      <c r="C62" s="203"/>
      <c r="D62"/>
      <c r="E62"/>
      <c r="F62"/>
      <c r="G62"/>
      <c r="H62"/>
      <c r="AB62"/>
    </row>
    <row r="63" s="4" customFormat="1" ht="20.15" customHeight="1" spans="3:28">
      <c r="C63" s="140"/>
      <c r="D63"/>
      <c r="E63"/>
      <c r="F63"/>
      <c r="G63"/>
      <c r="H63"/>
      <c r="AB63"/>
    </row>
    <row r="64" s="4" customFormat="1" ht="20.15" customHeight="1" spans="3:28">
      <c r="C64" s="140"/>
      <c r="D64"/>
      <c r="E64"/>
      <c r="F64"/>
      <c r="G64"/>
      <c r="H64"/>
      <c r="AB64"/>
    </row>
  </sheetData>
  <mergeCells count="118">
    <mergeCell ref="C2:AC2"/>
    <mergeCell ref="A5:AC5"/>
    <mergeCell ref="I6:J6"/>
    <mergeCell ref="K6:L6"/>
    <mergeCell ref="O6:P6"/>
    <mergeCell ref="R6:S6"/>
    <mergeCell ref="T6:U6"/>
    <mergeCell ref="Y6:AB6"/>
    <mergeCell ref="AC6:AD6"/>
    <mergeCell ref="I7:J7"/>
    <mergeCell ref="K7:L7"/>
    <mergeCell ref="O7:P7"/>
    <mergeCell ref="R7:S7"/>
    <mergeCell ref="T7:U7"/>
    <mergeCell ref="Y7:AB7"/>
    <mergeCell ref="AC7:AD7"/>
    <mergeCell ref="I8:J8"/>
    <mergeCell ref="K8:L8"/>
    <mergeCell ref="O8:P8"/>
    <mergeCell ref="R8:S8"/>
    <mergeCell ref="T8:U8"/>
    <mergeCell ref="Y8:AB8"/>
    <mergeCell ref="AC8:AD8"/>
    <mergeCell ref="G13:H13"/>
    <mergeCell ref="I13:J13"/>
    <mergeCell ref="K13:L13"/>
    <mergeCell ref="M13:N13"/>
    <mergeCell ref="O13:P13"/>
    <mergeCell ref="Q13:R13"/>
    <mergeCell ref="S13:T13"/>
    <mergeCell ref="X13:Y13"/>
    <mergeCell ref="Z13:AA13"/>
    <mergeCell ref="AB13:AC13"/>
    <mergeCell ref="AD13:AE13"/>
    <mergeCell ref="G14:H14"/>
    <mergeCell ref="I14:J14"/>
    <mergeCell ref="K14:L14"/>
    <mergeCell ref="M14:N14"/>
    <mergeCell ref="O14:P14"/>
    <mergeCell ref="Q14:R14"/>
    <mergeCell ref="S14:T14"/>
    <mergeCell ref="X14:Y14"/>
    <mergeCell ref="Z14:AA14"/>
    <mergeCell ref="AB14:AC14"/>
    <mergeCell ref="AD14:AE14"/>
    <mergeCell ref="G15:H15"/>
    <mergeCell ref="I15:J15"/>
    <mergeCell ref="K15:L15"/>
    <mergeCell ref="M15:N15"/>
    <mergeCell ref="O15:P15"/>
    <mergeCell ref="Q15:R15"/>
    <mergeCell ref="S15:T15"/>
    <mergeCell ref="X15:Y15"/>
    <mergeCell ref="Z15:AA15"/>
    <mergeCell ref="AB15:AC15"/>
    <mergeCell ref="AD15:AE15"/>
    <mergeCell ref="G20:H20"/>
    <mergeCell ref="I20:J20"/>
    <mergeCell ref="K20:L20"/>
    <mergeCell ref="P20:Q20"/>
    <mergeCell ref="R20:S20"/>
    <mergeCell ref="T20:U20"/>
    <mergeCell ref="V20:W20"/>
    <mergeCell ref="X20:Y20"/>
    <mergeCell ref="Z20:AA20"/>
    <mergeCell ref="AB20:AC20"/>
    <mergeCell ref="AD20:AE20"/>
    <mergeCell ref="G21:H21"/>
    <mergeCell ref="I21:J21"/>
    <mergeCell ref="K21:L21"/>
    <mergeCell ref="P21:Q21"/>
    <mergeCell ref="R21:S21"/>
    <mergeCell ref="T21:U21"/>
    <mergeCell ref="V21:W21"/>
    <mergeCell ref="X21:Y21"/>
    <mergeCell ref="Z21:AA21"/>
    <mergeCell ref="AB21:AC21"/>
    <mergeCell ref="AD21:AE21"/>
    <mergeCell ref="G22:H22"/>
    <mergeCell ref="I22:J22"/>
    <mergeCell ref="K22:L22"/>
    <mergeCell ref="P22:Q22"/>
    <mergeCell ref="R22:S22"/>
    <mergeCell ref="T22:U22"/>
    <mergeCell ref="V22:W22"/>
    <mergeCell ref="X22:Y22"/>
    <mergeCell ref="Z22:AA22"/>
    <mergeCell ref="AB22:AC22"/>
    <mergeCell ref="AD22:AE22"/>
    <mergeCell ref="G24:AC24"/>
    <mergeCell ref="G27:AC27"/>
    <mergeCell ref="G31:AC31"/>
    <mergeCell ref="G33:AC33"/>
    <mergeCell ref="G35:AC35"/>
    <mergeCell ref="G39:AC39"/>
    <mergeCell ref="A13:A16"/>
    <mergeCell ref="A20:A23"/>
    <mergeCell ref="A24:A31"/>
    <mergeCell ref="A32:A39"/>
    <mergeCell ref="B13:B16"/>
    <mergeCell ref="B20:B23"/>
    <mergeCell ref="C6:C9"/>
    <mergeCell ref="C13:C16"/>
    <mergeCell ref="C20:C23"/>
    <mergeCell ref="D6:D9"/>
    <mergeCell ref="D13:D16"/>
    <mergeCell ref="D20:D23"/>
    <mergeCell ref="E6:E9"/>
    <mergeCell ref="E13:E16"/>
    <mergeCell ref="E20:E23"/>
    <mergeCell ref="F6:F9"/>
    <mergeCell ref="F13:F16"/>
    <mergeCell ref="F20:F23"/>
    <mergeCell ref="O20:O23"/>
    <mergeCell ref="Q6:Q9"/>
    <mergeCell ref="U13:U16"/>
    <mergeCell ref="X6:X9"/>
    <mergeCell ref="AE6:AE9"/>
  </mergeCells>
  <pageMargins left="0.25" right="0.25" top="0.25875" bottom="0.75" header="0.3" footer="0.3"/>
  <pageSetup paperSize="1" scale="38" fitToHeight="0" orientation="landscape"/>
  <headerFooter/>
  <ignoredErrors>
    <ignoredError sqref="S29 Q36:U36 G33:U33 H38:U38 G37:U37 H36:O36 G35:U35 H34:U34 Q32:U32 U28 AC28 R28:S28 I29 H32:N32 X32:AC38 R25:S26 R17:S17 M17:N17 P17 I17:K17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1"/>
  <sheetViews>
    <sheetView showGridLines="0" workbookViewId="0">
      <selection activeCell="O52" sqref="O52"/>
    </sheetView>
  </sheetViews>
  <sheetFormatPr defaultColWidth="9" defaultRowHeight="13.5"/>
  <cols>
    <col min="1" max="1" width="11" customWidth="1"/>
    <col min="2" max="2" width="7.54166666666667" customWidth="1"/>
    <col min="3" max="3" width="6.54166666666667" customWidth="1"/>
    <col min="4" max="4" width="11.45" customWidth="1"/>
    <col min="5" max="8" width="10.45" style="4" customWidth="1"/>
    <col min="9" max="9" width="11.5416666666667" style="4" customWidth="1"/>
    <col min="10" max="10" width="10.45" style="4" customWidth="1"/>
    <col min="11" max="11" width="11.45" style="4" customWidth="1"/>
    <col min="12" max="12" width="11.5416666666667" style="4" customWidth="1"/>
    <col min="13" max="13" width="10.45" style="4" customWidth="1"/>
    <col min="14" max="14" width="12.45" style="4" customWidth="1"/>
    <col min="15" max="15" width="11.45" style="4" customWidth="1"/>
    <col min="16" max="16" width="11.5416666666667" style="4" customWidth="1"/>
    <col min="17" max="17" width="10.45" customWidth="1"/>
  </cols>
  <sheetData>
    <row r="1" customHeight="1"/>
    <row r="2" ht="30" customHeight="1" spans="1:18">
      <c r="A2" s="67" t="s">
        <v>74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ht="18.65" customHeight="1" spans="1:16">
      <c r="A3" s="6"/>
      <c r="B3" s="6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53"/>
      <c r="P3" s="53"/>
    </row>
    <row r="4" ht="10.4" customHeight="1" spans="1:16">
      <c r="A4" s="6"/>
      <c r="B4" s="6"/>
      <c r="C4" s="7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53"/>
      <c r="P4" s="53"/>
    </row>
    <row r="5" ht="26.15" customHeight="1" spans="1:18">
      <c r="A5" s="104" t="s">
        <v>248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28"/>
      <c r="Q5" s="128"/>
      <c r="R5" s="128"/>
    </row>
    <row r="6" ht="7.5" customHeight="1" spans="1:18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ht="16.4" hidden="1" customHeight="1" spans="1:18">
      <c r="A7" s="16" t="s">
        <v>76</v>
      </c>
      <c r="B7" s="16" t="s">
        <v>5</v>
      </c>
      <c r="C7" s="16" t="s">
        <v>77</v>
      </c>
      <c r="D7" s="16" t="s">
        <v>78</v>
      </c>
      <c r="E7" s="107" t="s">
        <v>9</v>
      </c>
      <c r="F7" s="108"/>
      <c r="G7" s="107" t="s">
        <v>189</v>
      </c>
      <c r="H7" s="108"/>
      <c r="I7" s="107" t="s">
        <v>11</v>
      </c>
      <c r="J7" s="108"/>
      <c r="K7" s="16" t="s">
        <v>78</v>
      </c>
      <c r="L7" s="107" t="s">
        <v>12</v>
      </c>
      <c r="M7" s="108"/>
      <c r="N7" s="16" t="s">
        <v>78</v>
      </c>
      <c r="O7" s="107" t="s">
        <v>81</v>
      </c>
      <c r="P7" s="129"/>
      <c r="Q7" s="14" t="s">
        <v>9</v>
      </c>
      <c r="R7" s="15"/>
    </row>
    <row r="8" ht="16.4" hidden="1" customHeight="1" spans="1:18">
      <c r="A8" s="16"/>
      <c r="B8" s="16"/>
      <c r="C8" s="16"/>
      <c r="D8" s="16"/>
      <c r="E8" s="14" t="s">
        <v>15</v>
      </c>
      <c r="F8" s="15"/>
      <c r="G8" s="14" t="s">
        <v>190</v>
      </c>
      <c r="H8" s="15"/>
      <c r="I8" s="14" t="s">
        <v>17</v>
      </c>
      <c r="J8" s="15"/>
      <c r="K8" s="16"/>
      <c r="L8" s="14" t="s">
        <v>18</v>
      </c>
      <c r="M8" s="15"/>
      <c r="N8" s="16"/>
      <c r="O8" s="14" t="s">
        <v>82</v>
      </c>
      <c r="P8" s="43"/>
      <c r="Q8" s="14" t="s">
        <v>15</v>
      </c>
      <c r="R8" s="15"/>
    </row>
    <row r="9" ht="16.4" hidden="1" customHeight="1" spans="1:18">
      <c r="A9" s="16"/>
      <c r="B9" s="16"/>
      <c r="C9" s="16"/>
      <c r="D9" s="16"/>
      <c r="E9" s="14" t="s">
        <v>21</v>
      </c>
      <c r="F9" s="15"/>
      <c r="G9" s="14" t="s">
        <v>192</v>
      </c>
      <c r="H9" s="15"/>
      <c r="I9" s="14" t="s">
        <v>193</v>
      </c>
      <c r="J9" s="15"/>
      <c r="K9" s="16"/>
      <c r="L9" s="14" t="s">
        <v>86</v>
      </c>
      <c r="M9" s="15"/>
      <c r="N9" s="16"/>
      <c r="O9" s="14" t="s">
        <v>84</v>
      </c>
      <c r="P9" s="43"/>
      <c r="Q9" s="14" t="s">
        <v>21</v>
      </c>
      <c r="R9" s="15"/>
    </row>
    <row r="10" ht="16.4" hidden="1" customHeight="1" spans="1:18">
      <c r="A10" s="18"/>
      <c r="B10" s="18"/>
      <c r="C10" s="18"/>
      <c r="D10" s="18"/>
      <c r="E10" s="19" t="s">
        <v>26</v>
      </c>
      <c r="F10" s="19" t="s">
        <v>27</v>
      </c>
      <c r="G10" s="19" t="s">
        <v>26</v>
      </c>
      <c r="H10" s="19" t="s">
        <v>27</v>
      </c>
      <c r="I10" s="19" t="s">
        <v>26</v>
      </c>
      <c r="J10" s="19" t="s">
        <v>27</v>
      </c>
      <c r="K10" s="18"/>
      <c r="L10" s="19" t="s">
        <v>26</v>
      </c>
      <c r="M10" s="19" t="s">
        <v>27</v>
      </c>
      <c r="N10" s="18"/>
      <c r="O10" s="19" t="s">
        <v>26</v>
      </c>
      <c r="P10" s="19" t="s">
        <v>27</v>
      </c>
      <c r="Q10" s="19" t="s">
        <v>26</v>
      </c>
      <c r="R10" s="19" t="s">
        <v>27</v>
      </c>
    </row>
    <row r="11" s="1" customFormat="1" ht="34.5" hidden="1" customHeight="1" spans="1:18">
      <c r="A11" s="20" t="s">
        <v>115</v>
      </c>
      <c r="B11" s="20" t="s">
        <v>88</v>
      </c>
      <c r="C11" s="20" t="s">
        <v>88</v>
      </c>
      <c r="D11" s="22" t="s">
        <v>249</v>
      </c>
      <c r="E11" s="82">
        <v>45406</v>
      </c>
      <c r="F11" s="83">
        <f>E11+1</f>
        <v>45407</v>
      </c>
      <c r="G11" s="84">
        <f>F11+3</f>
        <v>45410</v>
      </c>
      <c r="H11" s="84">
        <f>G11+2</f>
        <v>45412</v>
      </c>
      <c r="I11" s="84">
        <f>H11+7</f>
        <v>45419</v>
      </c>
      <c r="J11" s="84">
        <f>I11+1</f>
        <v>45420</v>
      </c>
      <c r="K11" s="22" t="s">
        <v>250</v>
      </c>
      <c r="L11" s="95">
        <f>J11+12</f>
        <v>45432</v>
      </c>
      <c r="M11" s="85">
        <f>L11+2+7</f>
        <v>45441</v>
      </c>
      <c r="N11" s="22" t="s">
        <v>251</v>
      </c>
      <c r="O11" s="88">
        <f>M11+7</f>
        <v>45448</v>
      </c>
      <c r="P11" s="114">
        <f>O11+2</f>
        <v>45450</v>
      </c>
      <c r="Q11" s="113">
        <f>P11+25</f>
        <v>45475</v>
      </c>
      <c r="R11" s="114">
        <f>Q11+1</f>
        <v>45476</v>
      </c>
    </row>
    <row r="12" s="1" customFormat="1" ht="12" hidden="1" customHeight="1" spans="1:17">
      <c r="A12" s="109"/>
      <c r="B12" s="109"/>
      <c r="C12" s="109"/>
      <c r="D12" s="109"/>
      <c r="E12" s="110"/>
      <c r="F12" s="111"/>
      <c r="G12" s="112"/>
      <c r="H12" s="112"/>
      <c r="I12" s="112"/>
      <c r="J12" s="112"/>
      <c r="K12" s="109"/>
      <c r="L12" s="130"/>
      <c r="M12" s="131"/>
      <c r="N12" s="109"/>
      <c r="O12" s="131"/>
      <c r="P12" s="131"/>
      <c r="Q12" s="135"/>
    </row>
    <row r="13" s="1" customFormat="1" ht="15" hidden="1" customHeight="1" spans="1:22">
      <c r="A13" s="12" t="s">
        <v>76</v>
      </c>
      <c r="B13" s="12" t="s">
        <v>5</v>
      </c>
      <c r="C13" s="12" t="s">
        <v>77</v>
      </c>
      <c r="D13" s="12" t="s">
        <v>78</v>
      </c>
      <c r="E13" s="14" t="s">
        <v>9</v>
      </c>
      <c r="F13" s="15"/>
      <c r="G13" s="14" t="s">
        <v>10</v>
      </c>
      <c r="H13" s="15"/>
      <c r="I13" s="14" t="s">
        <v>11</v>
      </c>
      <c r="J13" s="15"/>
      <c r="K13" s="12" t="s">
        <v>78</v>
      </c>
      <c r="L13" s="14" t="s">
        <v>81</v>
      </c>
      <c r="M13" s="15"/>
      <c r="N13" s="14" t="s">
        <v>80</v>
      </c>
      <c r="O13" s="15"/>
      <c r="P13" s="132"/>
      <c r="Q13" s="136"/>
      <c r="R13" s="132"/>
      <c r="S13" s="136"/>
      <c r="T13" s="136"/>
      <c r="U13" s="136"/>
      <c r="V13" s="136"/>
    </row>
    <row r="14" s="1" customFormat="1" ht="15" hidden="1" customHeight="1" spans="1:22">
      <c r="A14" s="16"/>
      <c r="B14" s="16"/>
      <c r="C14" s="16"/>
      <c r="D14" s="16"/>
      <c r="E14" s="14" t="s">
        <v>15</v>
      </c>
      <c r="F14" s="15"/>
      <c r="G14" s="14" t="s">
        <v>16</v>
      </c>
      <c r="H14" s="15"/>
      <c r="I14" s="14" t="s">
        <v>17</v>
      </c>
      <c r="J14" s="15"/>
      <c r="K14" s="16"/>
      <c r="L14" s="14" t="s">
        <v>82</v>
      </c>
      <c r="M14" s="15"/>
      <c r="N14" s="14" t="s">
        <v>83</v>
      </c>
      <c r="O14" s="15"/>
      <c r="P14" s="132"/>
      <c r="Q14" s="136"/>
      <c r="R14" s="132"/>
      <c r="S14" s="136"/>
      <c r="T14" s="136"/>
      <c r="U14" s="136"/>
      <c r="V14" s="136"/>
    </row>
    <row r="15" s="1" customFormat="1" ht="15" hidden="1" customHeight="1" spans="1:22">
      <c r="A15" s="16"/>
      <c r="B15" s="16"/>
      <c r="C15" s="16"/>
      <c r="D15" s="16"/>
      <c r="E15" s="14" t="s">
        <v>21</v>
      </c>
      <c r="F15" s="15"/>
      <c r="G15" s="14"/>
      <c r="H15" s="15"/>
      <c r="I15" s="14" t="s">
        <v>193</v>
      </c>
      <c r="J15" s="15"/>
      <c r="K15" s="16"/>
      <c r="L15" s="14" t="s">
        <v>84</v>
      </c>
      <c r="M15" s="15"/>
      <c r="N15" s="14" t="s">
        <v>85</v>
      </c>
      <c r="O15" s="15"/>
      <c r="P15" s="132"/>
      <c r="Q15" s="136"/>
      <c r="R15" s="132"/>
      <c r="S15" s="136"/>
      <c r="T15" s="136"/>
      <c r="U15" s="136"/>
      <c r="V15" s="136"/>
    </row>
    <row r="16" s="1" customFormat="1" ht="15" hidden="1" customHeight="1" spans="1:22">
      <c r="A16" s="18"/>
      <c r="B16" s="18"/>
      <c r="C16" s="18"/>
      <c r="D16" s="18"/>
      <c r="E16" s="19" t="s">
        <v>26</v>
      </c>
      <c r="F16" s="19" t="s">
        <v>27</v>
      </c>
      <c r="G16" s="19" t="s">
        <v>26</v>
      </c>
      <c r="H16" s="19" t="s">
        <v>27</v>
      </c>
      <c r="I16" s="19" t="s">
        <v>26</v>
      </c>
      <c r="J16" s="19" t="s">
        <v>27</v>
      </c>
      <c r="K16" s="18"/>
      <c r="L16" s="19" t="s">
        <v>26</v>
      </c>
      <c r="M16" s="19" t="s">
        <v>27</v>
      </c>
      <c r="N16" s="19" t="s">
        <v>26</v>
      </c>
      <c r="O16" s="19" t="s">
        <v>27</v>
      </c>
      <c r="P16" s="132"/>
      <c r="Q16" s="137"/>
      <c r="R16" s="132"/>
      <c r="S16" s="137"/>
      <c r="T16" s="137"/>
      <c r="U16" s="137"/>
      <c r="V16" s="137"/>
    </row>
    <row r="17" s="1" customFormat="1" ht="34.4" hidden="1" customHeight="1" spans="1:22">
      <c r="A17" s="20" t="s">
        <v>115</v>
      </c>
      <c r="B17" s="21" t="s">
        <v>88</v>
      </c>
      <c r="C17" s="21" t="s">
        <v>88</v>
      </c>
      <c r="D17" s="22" t="s">
        <v>252</v>
      </c>
      <c r="E17" s="113">
        <f>Q11</f>
        <v>45475</v>
      </c>
      <c r="F17" s="114">
        <f>E17+1</f>
        <v>45476</v>
      </c>
      <c r="G17" s="88">
        <f>F17+4</f>
        <v>45480</v>
      </c>
      <c r="H17" s="115">
        <f>G17+1</f>
        <v>45481</v>
      </c>
      <c r="I17" s="133">
        <v>45489</v>
      </c>
      <c r="J17" s="133">
        <v>45489</v>
      </c>
      <c r="K17" s="22" t="s">
        <v>253</v>
      </c>
      <c r="L17" s="88">
        <f>H17+30</f>
        <v>45511</v>
      </c>
      <c r="M17" s="88">
        <f>L17+1</f>
        <v>45512</v>
      </c>
      <c r="N17" s="114">
        <f>M17+1</f>
        <v>45513</v>
      </c>
      <c r="O17" s="114">
        <f t="shared" ref="O17" si="0">N17+1</f>
        <v>45514</v>
      </c>
      <c r="P17" s="134" t="s">
        <v>254</v>
      </c>
      <c r="Q17" s="135"/>
      <c r="R17" s="109"/>
      <c r="S17" s="111"/>
      <c r="T17" s="112"/>
      <c r="U17" s="130"/>
      <c r="V17" s="112"/>
    </row>
    <row r="18" ht="15" hidden="1" customHeight="1"/>
    <row r="19" ht="16.5" hidden="1" customHeight="1" spans="1:16">
      <c r="A19" s="12" t="s">
        <v>76</v>
      </c>
      <c r="B19" s="12" t="s">
        <v>5</v>
      </c>
      <c r="C19" s="12" t="s">
        <v>77</v>
      </c>
      <c r="D19" s="12" t="s">
        <v>78</v>
      </c>
      <c r="E19" s="14" t="s">
        <v>81</v>
      </c>
      <c r="F19" s="15"/>
      <c r="G19" s="14" t="s">
        <v>80</v>
      </c>
      <c r="H19" s="15"/>
      <c r="I19" s="12" t="s">
        <v>78</v>
      </c>
      <c r="J19" s="14" t="s">
        <v>12</v>
      </c>
      <c r="K19" s="15"/>
      <c r="L19" s="12" t="s">
        <v>78</v>
      </c>
      <c r="M19" s="14" t="s">
        <v>81</v>
      </c>
      <c r="N19" s="15"/>
      <c r="O19" s="14" t="s">
        <v>80</v>
      </c>
      <c r="P19" s="15"/>
    </row>
    <row r="20" ht="15" hidden="1" spans="1:16">
      <c r="A20" s="16"/>
      <c r="B20" s="16"/>
      <c r="C20" s="16"/>
      <c r="D20" s="16"/>
      <c r="E20" s="14" t="s">
        <v>82</v>
      </c>
      <c r="F20" s="15"/>
      <c r="G20" s="14" t="s">
        <v>83</v>
      </c>
      <c r="H20" s="15"/>
      <c r="I20" s="16"/>
      <c r="J20" s="14" t="s">
        <v>18</v>
      </c>
      <c r="K20" s="15"/>
      <c r="L20" s="16"/>
      <c r="M20" s="14" t="s">
        <v>82</v>
      </c>
      <c r="N20" s="15"/>
      <c r="O20" s="14" t="s">
        <v>83</v>
      </c>
      <c r="P20" s="15"/>
    </row>
    <row r="21" ht="15" hidden="1" spans="1:16">
      <c r="A21" s="16"/>
      <c r="B21" s="16"/>
      <c r="C21" s="16"/>
      <c r="D21" s="16"/>
      <c r="E21" s="14" t="s">
        <v>84</v>
      </c>
      <c r="F21" s="15"/>
      <c r="G21" s="14" t="s">
        <v>85</v>
      </c>
      <c r="H21" s="15"/>
      <c r="I21" s="16"/>
      <c r="J21" s="14" t="s">
        <v>86</v>
      </c>
      <c r="K21" s="15"/>
      <c r="L21" s="16"/>
      <c r="M21" s="14" t="s">
        <v>84</v>
      </c>
      <c r="N21" s="15"/>
      <c r="O21" s="14" t="s">
        <v>85</v>
      </c>
      <c r="P21" s="15"/>
    </row>
    <row r="22" ht="15" hidden="1" spans="1:16">
      <c r="A22" s="18"/>
      <c r="B22" s="18"/>
      <c r="C22" s="18"/>
      <c r="D22" s="18"/>
      <c r="E22" s="19" t="s">
        <v>26</v>
      </c>
      <c r="F22" s="116" t="s">
        <v>27</v>
      </c>
      <c r="G22" s="19" t="s">
        <v>26</v>
      </c>
      <c r="H22" s="19" t="s">
        <v>27</v>
      </c>
      <c r="I22" s="18"/>
      <c r="J22" s="19" t="s">
        <v>26</v>
      </c>
      <c r="K22" s="19" t="s">
        <v>27</v>
      </c>
      <c r="L22" s="18"/>
      <c r="M22" s="19" t="s">
        <v>26</v>
      </c>
      <c r="N22" s="19" t="s">
        <v>27</v>
      </c>
      <c r="O22" s="19" t="s">
        <v>26</v>
      </c>
      <c r="P22" s="63" t="s">
        <v>27</v>
      </c>
    </row>
    <row r="23" ht="34.4" hidden="1" customHeight="1" spans="1:17">
      <c r="A23" s="20" t="s">
        <v>115</v>
      </c>
      <c r="B23" s="20" t="s">
        <v>88</v>
      </c>
      <c r="C23" s="20" t="s">
        <v>88</v>
      </c>
      <c r="D23" s="22" t="s">
        <v>116</v>
      </c>
      <c r="E23" s="117">
        <f>L17</f>
        <v>45511</v>
      </c>
      <c r="F23" s="117">
        <f>M17</f>
        <v>45512</v>
      </c>
      <c r="G23" s="24">
        <f>N17</f>
        <v>45513</v>
      </c>
      <c r="H23" s="24">
        <f t="shared" ref="H23" si="1">G23+1</f>
        <v>45514</v>
      </c>
      <c r="I23" s="22" t="s">
        <v>117</v>
      </c>
      <c r="J23" s="24">
        <f>H23+7</f>
        <v>45521</v>
      </c>
      <c r="K23" s="54">
        <f>J23+1</f>
        <v>45522</v>
      </c>
      <c r="L23" s="22" t="s">
        <v>255</v>
      </c>
      <c r="M23" s="24">
        <f>K23+8</f>
        <v>45530</v>
      </c>
      <c r="N23" s="44">
        <f>M23+1</f>
        <v>45531</v>
      </c>
      <c r="O23" s="46">
        <f>N23+1</f>
        <v>45532</v>
      </c>
      <c r="P23" s="44">
        <f>O23+1</f>
        <v>45533</v>
      </c>
      <c r="Q23" s="138"/>
    </row>
    <row r="24" ht="29.9" hidden="1" customHeight="1" spans="1:15">
      <c r="A24" s="427" t="s">
        <v>256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</row>
    <row r="25" ht="15" hidden="1" spans="1:15">
      <c r="A25" s="12" t="s">
        <v>76</v>
      </c>
      <c r="B25" s="12" t="s">
        <v>5</v>
      </c>
      <c r="C25" s="12" t="s">
        <v>77</v>
      </c>
      <c r="D25" s="12" t="s">
        <v>78</v>
      </c>
      <c r="E25" s="14" t="s">
        <v>81</v>
      </c>
      <c r="F25" s="15"/>
      <c r="G25" s="14" t="s">
        <v>80</v>
      </c>
      <c r="H25" s="15"/>
      <c r="I25" s="12" t="s">
        <v>78</v>
      </c>
      <c r="J25" s="14" t="s">
        <v>257</v>
      </c>
      <c r="K25" s="15"/>
      <c r="L25" s="14" t="s">
        <v>79</v>
      </c>
      <c r="M25" s="15"/>
      <c r="N25" s="14" t="s">
        <v>80</v>
      </c>
      <c r="O25" s="15"/>
    </row>
    <row r="26" ht="15" hidden="1" spans="1:15">
      <c r="A26" s="16"/>
      <c r="B26" s="16"/>
      <c r="C26" s="16"/>
      <c r="D26" s="16"/>
      <c r="E26" s="14" t="s">
        <v>82</v>
      </c>
      <c r="F26" s="15"/>
      <c r="G26" s="14" t="s">
        <v>83</v>
      </c>
      <c r="H26" s="15"/>
      <c r="I26" s="16"/>
      <c r="J26" s="14" t="s">
        <v>258</v>
      </c>
      <c r="K26" s="15"/>
      <c r="L26" s="14" t="s">
        <v>82</v>
      </c>
      <c r="M26" s="15"/>
      <c r="N26" s="14" t="s">
        <v>83</v>
      </c>
      <c r="O26" s="15"/>
    </row>
    <row r="27" ht="15" hidden="1" spans="1:15">
      <c r="A27" s="16"/>
      <c r="B27" s="16"/>
      <c r="C27" s="16"/>
      <c r="D27" s="16"/>
      <c r="E27" s="14" t="s">
        <v>84</v>
      </c>
      <c r="F27" s="15"/>
      <c r="G27" s="14" t="s">
        <v>85</v>
      </c>
      <c r="H27" s="15"/>
      <c r="I27" s="16"/>
      <c r="J27" s="14" t="s">
        <v>191</v>
      </c>
      <c r="K27" s="15"/>
      <c r="L27" s="14" t="s">
        <v>84</v>
      </c>
      <c r="M27" s="15"/>
      <c r="N27" s="14" t="s">
        <v>85</v>
      </c>
      <c r="O27" s="15"/>
    </row>
    <row r="28" ht="15" hidden="1" spans="1:15">
      <c r="A28" s="18"/>
      <c r="B28" s="18"/>
      <c r="C28" s="18"/>
      <c r="D28" s="18"/>
      <c r="E28" s="19" t="s">
        <v>26</v>
      </c>
      <c r="F28" s="19" t="s">
        <v>27</v>
      </c>
      <c r="G28" s="19" t="s">
        <v>26</v>
      </c>
      <c r="H28" s="19" t="s">
        <v>27</v>
      </c>
      <c r="I28" s="18"/>
      <c r="J28" s="19" t="s">
        <v>26</v>
      </c>
      <c r="K28" s="19" t="s">
        <v>27</v>
      </c>
      <c r="L28" s="19" t="s">
        <v>26</v>
      </c>
      <c r="M28" s="19" t="s">
        <v>27</v>
      </c>
      <c r="N28" s="19" t="s">
        <v>26</v>
      </c>
      <c r="O28" s="19" t="s">
        <v>27</v>
      </c>
    </row>
    <row r="29" ht="33.65" hidden="1" customHeight="1" spans="1:17">
      <c r="A29" s="20" t="s">
        <v>115</v>
      </c>
      <c r="B29" s="20" t="s">
        <v>88</v>
      </c>
      <c r="C29" s="20" t="s">
        <v>88</v>
      </c>
      <c r="D29" s="22" t="s">
        <v>120</v>
      </c>
      <c r="E29" s="24">
        <f>M23</f>
        <v>45530</v>
      </c>
      <c r="F29" s="44">
        <f>E29+1</f>
        <v>45531</v>
      </c>
      <c r="G29" s="46">
        <f>F29+1</f>
        <v>45532</v>
      </c>
      <c r="H29" s="44">
        <f>G29+1</f>
        <v>45533</v>
      </c>
      <c r="I29" s="22" t="s">
        <v>259</v>
      </c>
      <c r="J29" s="24">
        <f>H29+14</f>
        <v>45547</v>
      </c>
      <c r="K29" s="54">
        <f>J29+1</f>
        <v>45548</v>
      </c>
      <c r="L29" s="24">
        <f>K29+10</f>
        <v>45558</v>
      </c>
      <c r="M29" s="54">
        <f>L29+1</f>
        <v>45559</v>
      </c>
      <c r="N29" s="24">
        <f>M29+1</f>
        <v>45560</v>
      </c>
      <c r="O29" s="54">
        <f>N29+1</f>
        <v>45561</v>
      </c>
      <c r="P29" s="134" t="s">
        <v>254</v>
      </c>
      <c r="Q29" s="138"/>
    </row>
    <row r="30" ht="24" customHeight="1"/>
    <row r="31" ht="15" hidden="1" spans="1:15">
      <c r="A31" s="12" t="s">
        <v>76</v>
      </c>
      <c r="B31" s="12" t="s">
        <v>5</v>
      </c>
      <c r="C31" s="12" t="s">
        <v>77</v>
      </c>
      <c r="D31" s="12" t="s">
        <v>78</v>
      </c>
      <c r="E31" s="14" t="s">
        <v>81</v>
      </c>
      <c r="F31" s="15"/>
      <c r="G31" s="14" t="s">
        <v>80</v>
      </c>
      <c r="H31" s="15"/>
      <c r="I31" s="12" t="s">
        <v>78</v>
      </c>
      <c r="J31" s="14" t="s">
        <v>146</v>
      </c>
      <c r="K31" s="15"/>
      <c r="L31" s="14" t="s">
        <v>80</v>
      </c>
      <c r="M31" s="15"/>
      <c r="N31" s="14" t="s">
        <v>79</v>
      </c>
      <c r="O31" s="15"/>
    </row>
    <row r="32" ht="15" hidden="1" spans="1:15">
      <c r="A32" s="16"/>
      <c r="B32" s="16"/>
      <c r="C32" s="16"/>
      <c r="D32" s="16"/>
      <c r="E32" s="14" t="s">
        <v>82</v>
      </c>
      <c r="F32" s="15"/>
      <c r="G32" s="14" t="s">
        <v>83</v>
      </c>
      <c r="H32" s="15"/>
      <c r="I32" s="16"/>
      <c r="J32" s="14" t="s">
        <v>149</v>
      </c>
      <c r="K32" s="15"/>
      <c r="L32" s="14" t="s">
        <v>83</v>
      </c>
      <c r="M32" s="15"/>
      <c r="N32" s="14" t="s">
        <v>82</v>
      </c>
      <c r="O32" s="15"/>
    </row>
    <row r="33" ht="15" hidden="1" spans="1:15">
      <c r="A33" s="16"/>
      <c r="B33" s="16"/>
      <c r="C33" s="16"/>
      <c r="D33" s="16"/>
      <c r="E33" s="14" t="s">
        <v>84</v>
      </c>
      <c r="F33" s="15"/>
      <c r="G33" s="14" t="s">
        <v>85</v>
      </c>
      <c r="H33" s="15"/>
      <c r="I33" s="16"/>
      <c r="J33" s="14" t="s">
        <v>191</v>
      </c>
      <c r="K33" s="15"/>
      <c r="L33" s="14" t="s">
        <v>85</v>
      </c>
      <c r="M33" s="15"/>
      <c r="N33" s="14" t="s">
        <v>84</v>
      </c>
      <c r="O33" s="15"/>
    </row>
    <row r="34" ht="15" hidden="1" spans="1:15">
      <c r="A34" s="18"/>
      <c r="B34" s="18"/>
      <c r="C34" s="18"/>
      <c r="D34" s="18"/>
      <c r="E34" s="19" t="s">
        <v>26</v>
      </c>
      <c r="F34" s="19" t="s">
        <v>27</v>
      </c>
      <c r="G34" s="19" t="s">
        <v>26</v>
      </c>
      <c r="H34" s="19" t="s">
        <v>27</v>
      </c>
      <c r="I34" s="18"/>
      <c r="J34" s="19" t="s">
        <v>26</v>
      </c>
      <c r="K34" s="19" t="s">
        <v>27</v>
      </c>
      <c r="L34" s="19" t="s">
        <v>26</v>
      </c>
      <c r="M34" s="19" t="s">
        <v>27</v>
      </c>
      <c r="N34" s="19" t="s">
        <v>26</v>
      </c>
      <c r="O34" s="19" t="s">
        <v>27</v>
      </c>
    </row>
    <row r="35" ht="33.65" hidden="1" customHeight="1" spans="1:15">
      <c r="A35" s="20" t="s">
        <v>115</v>
      </c>
      <c r="B35" s="20" t="s">
        <v>88</v>
      </c>
      <c r="C35" s="20" t="s">
        <v>88</v>
      </c>
      <c r="D35" s="22" t="s">
        <v>260</v>
      </c>
      <c r="E35" s="119">
        <f>M23</f>
        <v>45530</v>
      </c>
      <c r="F35" s="120">
        <f>E35+1</f>
        <v>45531</v>
      </c>
      <c r="G35" s="119">
        <f>F35+1</f>
        <v>45532</v>
      </c>
      <c r="H35" s="119">
        <f>P23</f>
        <v>45533</v>
      </c>
      <c r="I35" s="22" t="s">
        <v>261</v>
      </c>
      <c r="J35" s="119">
        <f>H35+8</f>
        <v>45541</v>
      </c>
      <c r="K35" s="119">
        <f>J35+1</f>
        <v>45542</v>
      </c>
      <c r="L35" s="24">
        <f>K35+8</f>
        <v>45550</v>
      </c>
      <c r="M35" s="54">
        <f>L35+1</f>
        <v>45551</v>
      </c>
      <c r="N35" s="24">
        <f>M35+1</f>
        <v>45552</v>
      </c>
      <c r="O35" s="54">
        <f>N35+1</f>
        <v>45553</v>
      </c>
    </row>
    <row r="36" hidden="1"/>
    <row r="37" hidden="1"/>
    <row r="38" ht="15" customHeight="1" spans="1:10">
      <c r="A38" s="12" t="s">
        <v>76</v>
      </c>
      <c r="B38" s="12" t="s">
        <v>5</v>
      </c>
      <c r="C38" s="12" t="s">
        <v>77</v>
      </c>
      <c r="D38" s="12" t="s">
        <v>78</v>
      </c>
      <c r="E38" s="14" t="s">
        <v>81</v>
      </c>
      <c r="F38" s="15"/>
      <c r="G38" s="14" t="s">
        <v>80</v>
      </c>
      <c r="H38" s="15"/>
      <c r="I38" s="14" t="s">
        <v>9</v>
      </c>
      <c r="J38" s="15"/>
    </row>
    <row r="39" ht="15" customHeight="1" spans="1:10">
      <c r="A39" s="16"/>
      <c r="B39" s="16"/>
      <c r="C39" s="16"/>
      <c r="D39" s="16"/>
      <c r="E39" s="14" t="s">
        <v>82</v>
      </c>
      <c r="F39" s="15"/>
      <c r="G39" s="14" t="s">
        <v>83</v>
      </c>
      <c r="H39" s="15"/>
      <c r="I39" s="14" t="s">
        <v>15</v>
      </c>
      <c r="J39" s="15"/>
    </row>
    <row r="40" ht="15" customHeight="1" spans="1:10">
      <c r="A40" s="16"/>
      <c r="B40" s="16"/>
      <c r="C40" s="16"/>
      <c r="D40" s="16"/>
      <c r="E40" s="14" t="s">
        <v>84</v>
      </c>
      <c r="F40" s="15"/>
      <c r="G40" s="14" t="s">
        <v>85</v>
      </c>
      <c r="H40" s="15"/>
      <c r="I40" s="14" t="s">
        <v>262</v>
      </c>
      <c r="J40" s="15"/>
    </row>
    <row r="41" ht="15" customHeight="1" spans="1:10">
      <c r="A41" s="18"/>
      <c r="B41" s="18"/>
      <c r="C41" s="18"/>
      <c r="D41" s="18"/>
      <c r="E41" s="19" t="s">
        <v>26</v>
      </c>
      <c r="F41" s="19" t="s">
        <v>27</v>
      </c>
      <c r="G41" s="19" t="s">
        <v>26</v>
      </c>
      <c r="H41" s="19" t="s">
        <v>27</v>
      </c>
      <c r="I41" s="19" t="s">
        <v>26</v>
      </c>
      <c r="J41" s="19" t="s">
        <v>27</v>
      </c>
    </row>
    <row r="42" ht="34.4" customHeight="1" spans="1:11">
      <c r="A42" s="121" t="s">
        <v>95</v>
      </c>
      <c r="B42" s="20" t="s">
        <v>88</v>
      </c>
      <c r="C42" s="20" t="s">
        <v>88</v>
      </c>
      <c r="D42" s="122" t="s">
        <v>263</v>
      </c>
      <c r="E42" s="114">
        <f>'SUMMIT YDS'!M35</f>
        <v>45568</v>
      </c>
      <c r="F42" s="123">
        <f>E42+1</f>
        <v>45569</v>
      </c>
      <c r="G42" s="114">
        <f>'SUMMIT YDS'!O35</f>
        <v>45570</v>
      </c>
      <c r="H42" s="123">
        <f>'SUMMIT YDS'!P35</f>
        <v>45572</v>
      </c>
      <c r="I42" s="46">
        <f>H42+24</f>
        <v>45596</v>
      </c>
      <c r="J42" s="428" t="s">
        <v>31</v>
      </c>
      <c r="K42" s="134" t="s">
        <v>264</v>
      </c>
    </row>
    <row r="43" ht="39.65" customHeight="1" spans="1:11">
      <c r="A43" s="124"/>
      <c r="B43" s="109"/>
      <c r="C43" s="109"/>
      <c r="D43" s="125"/>
      <c r="E43" s="111"/>
      <c r="F43" s="111"/>
      <c r="G43" s="111"/>
      <c r="H43" s="111"/>
      <c r="I43" s="130"/>
      <c r="J43" s="112"/>
      <c r="K43" s="134"/>
    </row>
    <row r="44" ht="18" customHeight="1" spans="1:4">
      <c r="A44" s="41" t="s">
        <v>127</v>
      </c>
      <c r="D44" s="42"/>
    </row>
    <row r="45" s="42" customFormat="1" ht="18" customHeight="1" spans="1:16">
      <c r="A45" s="42" t="s">
        <v>265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</row>
    <row r="46" s="103" customFormat="1" ht="18" customHeight="1" spans="1:16">
      <c r="A46" s="91" t="s">
        <v>266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</row>
    <row r="47" s="103" customFormat="1" ht="18" customHeight="1" spans="1:16">
      <c r="A47" s="91" t="s">
        <v>267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</row>
    <row r="48" ht="18" customHeight="1" spans="1:13">
      <c r="A48" s="39" t="s">
        <v>268</v>
      </c>
      <c r="B48" s="39"/>
      <c r="C48" s="39"/>
      <c r="D48" s="39"/>
      <c r="E48" s="40"/>
      <c r="F48" s="40"/>
      <c r="G48" s="40"/>
      <c r="H48" s="126"/>
      <c r="I48" s="126"/>
      <c r="J48" s="126"/>
      <c r="K48" s="126"/>
      <c r="L48" s="126"/>
      <c r="M48" s="126"/>
    </row>
    <row r="49" ht="18" customHeight="1" spans="1:13">
      <c r="A49" s="39" t="s">
        <v>269</v>
      </c>
      <c r="B49" s="39"/>
      <c r="C49" s="39"/>
      <c r="D49" s="39"/>
      <c r="E49" s="40"/>
      <c r="F49" s="40"/>
      <c r="G49" s="40"/>
      <c r="H49" s="126"/>
      <c r="I49" s="126"/>
      <c r="J49" s="126"/>
      <c r="K49" s="126"/>
      <c r="L49" s="126"/>
      <c r="M49" s="126"/>
    </row>
    <row r="52" ht="20.15" customHeight="1"/>
    <row r="53" s="4" customFormat="1" ht="20.15" customHeight="1" spans="1:17">
      <c r="A53"/>
      <c r="B53"/>
      <c r="C53"/>
      <c r="D53"/>
      <c r="Q53"/>
    </row>
    <row r="54" s="4" customFormat="1" ht="20.15" customHeight="1" spans="1:17">
      <c r="A54"/>
      <c r="B54"/>
      <c r="C54"/>
      <c r="D54"/>
      <c r="Q54"/>
    </row>
    <row r="56" s="4" customFormat="1" ht="20.15" customHeight="1" spans="1:17">
      <c r="A56" s="41"/>
      <c r="B56"/>
      <c r="C56"/>
      <c r="D56" s="42"/>
      <c r="Q56"/>
    </row>
    <row r="57" s="4" customFormat="1" ht="20.15" customHeight="1" spans="1:17">
      <c r="A57" s="42"/>
      <c r="B57"/>
      <c r="C57"/>
      <c r="D57"/>
      <c r="Q57"/>
    </row>
    <row r="58" s="4" customFormat="1" ht="20.15" customHeight="1" spans="1:17">
      <c r="A58" s="42"/>
      <c r="B58"/>
      <c r="C58"/>
      <c r="D58"/>
      <c r="Q58"/>
    </row>
    <row r="59" s="4" customFormat="1" ht="20.15" customHeight="1" spans="1:17">
      <c r="A59" s="42"/>
      <c r="B59"/>
      <c r="C59"/>
      <c r="D59"/>
      <c r="Q59"/>
    </row>
    <row r="60" s="4" customFormat="1" ht="20.15" customHeight="1" spans="1:17">
      <c r="A60"/>
      <c r="B60"/>
      <c r="C60"/>
      <c r="D60"/>
      <c r="Q60"/>
    </row>
    <row r="61" s="4" customFormat="1" ht="20.15" customHeight="1" spans="1:17">
      <c r="A61"/>
      <c r="B61"/>
      <c r="C61"/>
      <c r="D61"/>
      <c r="Q61"/>
    </row>
  </sheetData>
  <mergeCells count="121">
    <mergeCell ref="A2:R2"/>
    <mergeCell ref="A5:O5"/>
    <mergeCell ref="E7:F7"/>
    <mergeCell ref="G7:H7"/>
    <mergeCell ref="I7:J7"/>
    <mergeCell ref="L7:M7"/>
    <mergeCell ref="O7:P7"/>
    <mergeCell ref="Q7:R7"/>
    <mergeCell ref="E8:F8"/>
    <mergeCell ref="G8:H8"/>
    <mergeCell ref="I8:J8"/>
    <mergeCell ref="L8:M8"/>
    <mergeCell ref="O8:P8"/>
    <mergeCell ref="Q8:R8"/>
    <mergeCell ref="E9:F9"/>
    <mergeCell ref="G9:H9"/>
    <mergeCell ref="I9:J9"/>
    <mergeCell ref="L9:M9"/>
    <mergeCell ref="O9:P9"/>
    <mergeCell ref="Q9:R9"/>
    <mergeCell ref="E13:F13"/>
    <mergeCell ref="G13:H13"/>
    <mergeCell ref="I13:J13"/>
    <mergeCell ref="L13:M13"/>
    <mergeCell ref="N13:O13"/>
    <mergeCell ref="E14:F14"/>
    <mergeCell ref="G14:H14"/>
    <mergeCell ref="I14:J14"/>
    <mergeCell ref="L14:M14"/>
    <mergeCell ref="N14:O14"/>
    <mergeCell ref="E15:F15"/>
    <mergeCell ref="G15:H15"/>
    <mergeCell ref="I15:J15"/>
    <mergeCell ref="L15:M15"/>
    <mergeCell ref="N15:O15"/>
    <mergeCell ref="E19:F19"/>
    <mergeCell ref="G19:H19"/>
    <mergeCell ref="J19:K19"/>
    <mergeCell ref="M19:N19"/>
    <mergeCell ref="O19:P19"/>
    <mergeCell ref="E20:F20"/>
    <mergeCell ref="G20:H20"/>
    <mergeCell ref="J20:K20"/>
    <mergeCell ref="M20:N20"/>
    <mergeCell ref="O20:P20"/>
    <mergeCell ref="E21:F21"/>
    <mergeCell ref="G21:H21"/>
    <mergeCell ref="J21:K21"/>
    <mergeCell ref="M21:N21"/>
    <mergeCell ref="O21:P21"/>
    <mergeCell ref="A24:O24"/>
    <mergeCell ref="E25:F25"/>
    <mergeCell ref="G25:H25"/>
    <mergeCell ref="J25:K25"/>
    <mergeCell ref="L25:M25"/>
    <mergeCell ref="N25:O25"/>
    <mergeCell ref="E26:F26"/>
    <mergeCell ref="G26:H26"/>
    <mergeCell ref="J26:K26"/>
    <mergeCell ref="L26:M26"/>
    <mergeCell ref="N26:O26"/>
    <mergeCell ref="E27:F27"/>
    <mergeCell ref="G27:H27"/>
    <mergeCell ref="J27:K27"/>
    <mergeCell ref="L27:M27"/>
    <mergeCell ref="N27:O27"/>
    <mergeCell ref="E31:F31"/>
    <mergeCell ref="G31:H31"/>
    <mergeCell ref="J31:K31"/>
    <mergeCell ref="L31:M31"/>
    <mergeCell ref="N31:O31"/>
    <mergeCell ref="E32:F32"/>
    <mergeCell ref="G32:H32"/>
    <mergeCell ref="J32:K32"/>
    <mergeCell ref="L32:M32"/>
    <mergeCell ref="N32:O32"/>
    <mergeCell ref="E33:F33"/>
    <mergeCell ref="G33:H33"/>
    <mergeCell ref="J33:K33"/>
    <mergeCell ref="L33:M33"/>
    <mergeCell ref="N33:O33"/>
    <mergeCell ref="E38:F38"/>
    <mergeCell ref="G38:H38"/>
    <mergeCell ref="I38:J38"/>
    <mergeCell ref="E39:F39"/>
    <mergeCell ref="G39:H39"/>
    <mergeCell ref="I39:J39"/>
    <mergeCell ref="E40:F40"/>
    <mergeCell ref="G40:H40"/>
    <mergeCell ref="I40:J40"/>
    <mergeCell ref="A7:A10"/>
    <mergeCell ref="A13:A16"/>
    <mergeCell ref="A19:A22"/>
    <mergeCell ref="A25:A28"/>
    <mergeCell ref="A31:A34"/>
    <mergeCell ref="A38:A41"/>
    <mergeCell ref="B7:B10"/>
    <mergeCell ref="B13:B16"/>
    <mergeCell ref="B19:B22"/>
    <mergeCell ref="B25:B28"/>
    <mergeCell ref="B31:B34"/>
    <mergeCell ref="B38:B41"/>
    <mergeCell ref="C7:C10"/>
    <mergeCell ref="C13:C16"/>
    <mergeCell ref="C19:C22"/>
    <mergeCell ref="C25:C28"/>
    <mergeCell ref="C31:C34"/>
    <mergeCell ref="C38:C41"/>
    <mergeCell ref="D7:D10"/>
    <mergeCell ref="D13:D16"/>
    <mergeCell ref="D19:D22"/>
    <mergeCell ref="D25:D28"/>
    <mergeCell ref="D31:D34"/>
    <mergeCell ref="D38:D41"/>
    <mergeCell ref="I19:I22"/>
    <mergeCell ref="I25:I28"/>
    <mergeCell ref="I31:I34"/>
    <mergeCell ref="K7:K10"/>
    <mergeCell ref="K13:K16"/>
    <mergeCell ref="L19:L22"/>
    <mergeCell ref="N7:N10"/>
  </mergeCells>
  <pageMargins left="0.7" right="0.7" top="0.75" bottom="0.75" header="0.3" footer="0.3"/>
  <pageSetup paperSize="1" scale="65" fitToHeight="0" orientation="landscape"/>
  <headerFooter/>
  <ignoredErrors>
    <ignoredError sqref="L35:M35 L29:M29 G17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W27"/>
  <sheetViews>
    <sheetView workbookViewId="0">
      <selection activeCell="I31" sqref="I31"/>
    </sheetView>
  </sheetViews>
  <sheetFormatPr defaultColWidth="9" defaultRowHeight="13.5"/>
  <cols>
    <col min="1" max="1" width="15.5416666666667" customWidth="1"/>
    <col min="4" max="4" width="11.45" customWidth="1"/>
    <col min="5" max="12" width="10.45" customWidth="1"/>
  </cols>
  <sheetData>
    <row r="3" ht="24" customHeight="1" spans="1:12">
      <c r="A3" s="67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ht="16.5" customHeight="1" spans="1:12">
      <c r="A4" s="6"/>
      <c r="B4" s="6"/>
      <c r="C4" s="7"/>
      <c r="D4" s="8"/>
      <c r="E4" s="9"/>
      <c r="F4" s="9"/>
      <c r="G4" s="9"/>
      <c r="H4" s="9"/>
      <c r="I4" s="9"/>
      <c r="J4" s="9"/>
      <c r="K4" s="53"/>
      <c r="L4" s="53"/>
    </row>
    <row r="5" ht="12" customHeight="1" spans="1:12">
      <c r="A5" s="6"/>
      <c r="B5" s="6"/>
      <c r="C5" s="7"/>
      <c r="D5" s="8"/>
      <c r="E5" s="9"/>
      <c r="F5" s="9"/>
      <c r="G5" s="9"/>
      <c r="H5" s="9"/>
      <c r="I5" s="9"/>
      <c r="J5" s="9"/>
      <c r="K5" s="53"/>
      <c r="L5" s="53"/>
    </row>
    <row r="6" ht="24" customHeight="1" spans="1:12">
      <c r="A6" s="68" t="s">
        <v>270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92"/>
    </row>
    <row r="7" ht="5.9" customHeight="1" spans="1:12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93"/>
    </row>
    <row r="8" ht="14.9" hidden="1" customHeight="1" spans="1:12">
      <c r="A8" s="72" t="s">
        <v>76</v>
      </c>
      <c r="B8" s="72" t="s">
        <v>5</v>
      </c>
      <c r="C8" s="72" t="s">
        <v>77</v>
      </c>
      <c r="D8" s="72" t="s">
        <v>78</v>
      </c>
      <c r="E8" s="19" t="s">
        <v>79</v>
      </c>
      <c r="F8" s="19"/>
      <c r="G8" s="19" t="s">
        <v>80</v>
      </c>
      <c r="H8" s="19"/>
      <c r="I8" s="19" t="s">
        <v>12</v>
      </c>
      <c r="J8" s="19"/>
      <c r="K8" s="19" t="s">
        <v>81</v>
      </c>
      <c r="L8" s="19"/>
    </row>
    <row r="9" ht="14.9" hidden="1" customHeight="1" spans="1:12">
      <c r="A9" s="72"/>
      <c r="B9" s="72"/>
      <c r="C9" s="72"/>
      <c r="D9" s="72"/>
      <c r="E9" s="19" t="s">
        <v>82</v>
      </c>
      <c r="F9" s="19"/>
      <c r="G9" s="19" t="s">
        <v>83</v>
      </c>
      <c r="H9" s="19"/>
      <c r="I9" s="19" t="s">
        <v>18</v>
      </c>
      <c r="J9" s="19"/>
      <c r="K9" s="19" t="s">
        <v>82</v>
      </c>
      <c r="L9" s="19"/>
    </row>
    <row r="10" ht="14.9" hidden="1" customHeight="1" spans="1:12">
      <c r="A10" s="72"/>
      <c r="B10" s="72"/>
      <c r="C10" s="72"/>
      <c r="D10" s="72"/>
      <c r="E10" s="19" t="s">
        <v>84</v>
      </c>
      <c r="F10" s="19"/>
      <c r="G10" s="19" t="s">
        <v>85</v>
      </c>
      <c r="H10" s="19"/>
      <c r="I10" s="19" t="s">
        <v>86</v>
      </c>
      <c r="J10" s="19"/>
      <c r="K10" s="19" t="s">
        <v>84</v>
      </c>
      <c r="L10" s="19"/>
    </row>
    <row r="11" ht="14.9" hidden="1" customHeight="1" spans="1:12">
      <c r="A11" s="72"/>
      <c r="B11" s="72"/>
      <c r="C11" s="72"/>
      <c r="D11" s="72"/>
      <c r="E11" s="19" t="s">
        <v>26</v>
      </c>
      <c r="F11" s="19" t="s">
        <v>27</v>
      </c>
      <c r="G11" s="19" t="s">
        <v>26</v>
      </c>
      <c r="H11" s="19" t="s">
        <v>27</v>
      </c>
      <c r="I11" s="19" t="s">
        <v>26</v>
      </c>
      <c r="J11" s="19" t="s">
        <v>27</v>
      </c>
      <c r="K11" s="19" t="s">
        <v>26</v>
      </c>
      <c r="L11" s="19" t="s">
        <v>27</v>
      </c>
    </row>
    <row r="12" s="1" customFormat="1" ht="34.4" hidden="1" customHeight="1" spans="1:12">
      <c r="A12" s="73" t="s">
        <v>87</v>
      </c>
      <c r="B12" s="74" t="s">
        <v>88</v>
      </c>
      <c r="C12" s="73" t="s">
        <v>88</v>
      </c>
      <c r="D12" s="74" t="s">
        <v>89</v>
      </c>
      <c r="E12" s="75">
        <v>45352</v>
      </c>
      <c r="F12" s="76">
        <f>E12+1</f>
        <v>45353</v>
      </c>
      <c r="G12" s="77">
        <f>F12</f>
        <v>45353</v>
      </c>
      <c r="H12" s="78">
        <f>G12+1+4</f>
        <v>45358</v>
      </c>
      <c r="I12" s="77">
        <f>H12+8</f>
        <v>45366</v>
      </c>
      <c r="J12" s="78">
        <f>I12+2+4</f>
        <v>45372</v>
      </c>
      <c r="K12" s="78">
        <f>J12+8</f>
        <v>45380</v>
      </c>
      <c r="L12" s="81">
        <f t="shared" ref="L12:L15" si="0">K12+1</f>
        <v>45381</v>
      </c>
    </row>
    <row r="13" s="1" customFormat="1" ht="34.4" hidden="1" customHeight="1" spans="1:12">
      <c r="A13" s="73" t="s">
        <v>87</v>
      </c>
      <c r="B13" s="74" t="s">
        <v>88</v>
      </c>
      <c r="C13" s="73" t="s">
        <v>88</v>
      </c>
      <c r="D13" s="74" t="s">
        <v>92</v>
      </c>
      <c r="E13" s="79">
        <f t="shared" ref="E13:F14" si="1">K12</f>
        <v>45380</v>
      </c>
      <c r="F13" s="80">
        <f t="shared" si="1"/>
        <v>45381</v>
      </c>
      <c r="G13" s="81">
        <f>F13</f>
        <v>45381</v>
      </c>
      <c r="H13" s="78">
        <f>G13+1+7</f>
        <v>45389</v>
      </c>
      <c r="I13" s="94">
        <f>H13+8</f>
        <v>45397</v>
      </c>
      <c r="J13" s="78">
        <f>I13+2+3</f>
        <v>45402</v>
      </c>
      <c r="K13" s="76">
        <f>J13+8</f>
        <v>45410</v>
      </c>
      <c r="L13" s="77">
        <f t="shared" si="0"/>
        <v>45411</v>
      </c>
    </row>
    <row r="14" s="1" customFormat="1" ht="34.4" hidden="1" customHeight="1" spans="1:12">
      <c r="A14" s="20" t="s">
        <v>95</v>
      </c>
      <c r="B14" s="20" t="s">
        <v>88</v>
      </c>
      <c r="C14" s="20" t="s">
        <v>88</v>
      </c>
      <c r="D14" s="22" t="s">
        <v>96</v>
      </c>
      <c r="E14" s="82">
        <f t="shared" si="1"/>
        <v>45410</v>
      </c>
      <c r="F14" s="83">
        <f t="shared" si="1"/>
        <v>45411</v>
      </c>
      <c r="G14" s="83">
        <f>F14</f>
        <v>45411</v>
      </c>
      <c r="H14" s="84">
        <f>G14+1</f>
        <v>45412</v>
      </c>
      <c r="I14" s="95">
        <f>H14+8</f>
        <v>45420</v>
      </c>
      <c r="J14" s="85">
        <f>I14+2+5</f>
        <v>45427</v>
      </c>
      <c r="K14" s="85">
        <f>J14+7</f>
        <v>45434</v>
      </c>
      <c r="L14" s="83">
        <f t="shared" si="0"/>
        <v>45435</v>
      </c>
    </row>
    <row r="15" s="1" customFormat="1" ht="34.4" hidden="1" customHeight="1" spans="1:12">
      <c r="A15" s="20" t="s">
        <v>95</v>
      </c>
      <c r="B15" s="20" t="s">
        <v>88</v>
      </c>
      <c r="C15" s="20" t="s">
        <v>88</v>
      </c>
      <c r="D15" s="22" t="s">
        <v>99</v>
      </c>
      <c r="E15" s="82">
        <f>K14</f>
        <v>45434</v>
      </c>
      <c r="F15" s="83">
        <f>L14</f>
        <v>45435</v>
      </c>
      <c r="G15" s="85">
        <f>F15+1</f>
        <v>45436</v>
      </c>
      <c r="H15" s="84">
        <f>G15</f>
        <v>45436</v>
      </c>
      <c r="I15" s="96">
        <f>H15+8</f>
        <v>45444</v>
      </c>
      <c r="J15" s="97">
        <f>I15+2</f>
        <v>45446</v>
      </c>
      <c r="K15" s="97">
        <v>45458</v>
      </c>
      <c r="L15" s="97">
        <f t="shared" si="0"/>
        <v>45459</v>
      </c>
    </row>
    <row r="16" s="1" customFormat="1" ht="15" customHeight="1" spans="1:12">
      <c r="A16" s="72" t="s">
        <v>76</v>
      </c>
      <c r="B16" s="72" t="s">
        <v>5</v>
      </c>
      <c r="C16" s="72" t="s">
        <v>77</v>
      </c>
      <c r="D16" s="72" t="s">
        <v>78</v>
      </c>
      <c r="E16" s="19" t="s">
        <v>147</v>
      </c>
      <c r="F16" s="19"/>
      <c r="G16" s="19" t="s">
        <v>271</v>
      </c>
      <c r="H16" s="19"/>
      <c r="I16" s="19" t="s">
        <v>79</v>
      </c>
      <c r="J16" s="19"/>
      <c r="K16" s="98" t="s">
        <v>189</v>
      </c>
      <c r="L16" s="98"/>
    </row>
    <row r="17" s="1" customFormat="1" ht="15" customHeight="1" spans="1:12">
      <c r="A17" s="72"/>
      <c r="B17" s="72"/>
      <c r="C17" s="72"/>
      <c r="D17" s="72"/>
      <c r="E17" s="19" t="s">
        <v>150</v>
      </c>
      <c r="F17" s="19"/>
      <c r="G17" s="19" t="s">
        <v>83</v>
      </c>
      <c r="H17" s="19"/>
      <c r="I17" s="19" t="s">
        <v>82</v>
      </c>
      <c r="J17" s="19"/>
      <c r="K17" s="98" t="s">
        <v>190</v>
      </c>
      <c r="L17" s="98"/>
    </row>
    <row r="18" s="1" customFormat="1" ht="15" customHeight="1" spans="1:15">
      <c r="A18" s="72"/>
      <c r="B18" s="72"/>
      <c r="C18" s="72"/>
      <c r="D18" s="72"/>
      <c r="E18" s="19" t="s">
        <v>154</v>
      </c>
      <c r="F18" s="19"/>
      <c r="G18" s="19" t="s">
        <v>85</v>
      </c>
      <c r="H18" s="19"/>
      <c r="I18" s="19" t="s">
        <v>84</v>
      </c>
      <c r="J18" s="19"/>
      <c r="K18" s="98"/>
      <c r="L18" s="98"/>
      <c r="N18" s="99"/>
      <c r="O18" s="100"/>
    </row>
    <row r="19" s="1" customFormat="1" ht="15" customHeight="1" spans="1:12">
      <c r="A19" s="72"/>
      <c r="B19" s="72"/>
      <c r="C19" s="72"/>
      <c r="D19" s="72"/>
      <c r="E19" s="19" t="s">
        <v>26</v>
      </c>
      <c r="F19" s="19" t="s">
        <v>27</v>
      </c>
      <c r="G19" s="19" t="s">
        <v>26</v>
      </c>
      <c r="H19" s="19" t="s">
        <v>27</v>
      </c>
      <c r="I19" s="19" t="s">
        <v>26</v>
      </c>
      <c r="J19" s="19" t="s">
        <v>27</v>
      </c>
      <c r="K19" s="19" t="s">
        <v>26</v>
      </c>
      <c r="L19" s="19" t="s">
        <v>27</v>
      </c>
    </row>
    <row r="20" s="1" customFormat="1" ht="35.15" hidden="1" customHeight="1" spans="1:23">
      <c r="A20" s="20" t="s">
        <v>95</v>
      </c>
      <c r="B20" s="20" t="s">
        <v>88</v>
      </c>
      <c r="C20" s="20" t="s">
        <v>88</v>
      </c>
      <c r="D20" s="22" t="s">
        <v>99</v>
      </c>
      <c r="E20" s="82">
        <f>E15</f>
        <v>45434</v>
      </c>
      <c r="F20" s="83">
        <f>F15</f>
        <v>45435</v>
      </c>
      <c r="G20" s="85">
        <f>F20+1</f>
        <v>45436</v>
      </c>
      <c r="H20" s="84">
        <f>G20</f>
        <v>45436</v>
      </c>
      <c r="I20" s="87">
        <f>H20+8</f>
        <v>45444</v>
      </c>
      <c r="J20" s="88">
        <f>I20+2</f>
        <v>45446</v>
      </c>
      <c r="K20" s="88">
        <v>45458</v>
      </c>
      <c r="L20" s="88">
        <f t="shared" ref="L20" si="2">K20+1</f>
        <v>45459</v>
      </c>
      <c r="U20" s="101"/>
      <c r="V20" s="101"/>
      <c r="W20" s="101"/>
    </row>
    <row r="21" s="1" customFormat="1" ht="33" customHeight="1" spans="1:21">
      <c r="A21" s="20" t="s">
        <v>272</v>
      </c>
      <c r="B21" s="20" t="s">
        <v>273</v>
      </c>
      <c r="C21" s="20" t="s">
        <v>88</v>
      </c>
      <c r="D21" s="22" t="s">
        <v>274</v>
      </c>
      <c r="E21" s="86">
        <v>45504</v>
      </c>
      <c r="F21" s="87">
        <f>E21+1</f>
        <v>45505</v>
      </c>
      <c r="G21" s="88">
        <f>F21+2</f>
        <v>45507</v>
      </c>
      <c r="H21" s="88">
        <f>G21+1</f>
        <v>45508</v>
      </c>
      <c r="I21" s="88">
        <f>H21+2</f>
        <v>45510</v>
      </c>
      <c r="J21" s="88">
        <f>I21+3</f>
        <v>45513</v>
      </c>
      <c r="K21" s="44">
        <f>J21+21</f>
        <v>45534</v>
      </c>
      <c r="L21" s="429" t="s">
        <v>31</v>
      </c>
      <c r="U21" s="102"/>
    </row>
    <row r="22" ht="27.65" customHeight="1"/>
    <row r="23" hidden="1"/>
    <row r="24" hidden="1"/>
    <row r="25" ht="16.4" customHeight="1" spans="1:1">
      <c r="A25" s="41" t="s">
        <v>127</v>
      </c>
    </row>
    <row r="26" ht="16.4" customHeight="1" spans="1:4">
      <c r="A26" s="89" t="s">
        <v>275</v>
      </c>
      <c r="B26" s="89"/>
      <c r="C26" s="90"/>
      <c r="D26" s="90"/>
    </row>
    <row r="27" ht="16.4" customHeight="1" spans="1:3">
      <c r="A27" s="91" t="s">
        <v>276</v>
      </c>
      <c r="B27" s="91"/>
      <c r="C27" s="91"/>
    </row>
  </sheetData>
  <mergeCells count="35">
    <mergeCell ref="A3:L3"/>
    <mergeCell ref="A6:L6"/>
    <mergeCell ref="A7:L7"/>
    <mergeCell ref="E8:F8"/>
    <mergeCell ref="G8:H8"/>
    <mergeCell ref="I8:J8"/>
    <mergeCell ref="K8:L8"/>
    <mergeCell ref="E9:F9"/>
    <mergeCell ref="G9:H9"/>
    <mergeCell ref="I9:J9"/>
    <mergeCell ref="K9:L9"/>
    <mergeCell ref="E10:F10"/>
    <mergeCell ref="G10:H10"/>
    <mergeCell ref="I10:J10"/>
    <mergeCell ref="K10:L10"/>
    <mergeCell ref="E16:F16"/>
    <mergeCell ref="G16:H16"/>
    <mergeCell ref="I16:J16"/>
    <mergeCell ref="K16:L16"/>
    <mergeCell ref="E17:F17"/>
    <mergeCell ref="G17:H17"/>
    <mergeCell ref="I17:J17"/>
    <mergeCell ref="K17:L17"/>
    <mergeCell ref="E18:F18"/>
    <mergeCell ref="G18:H18"/>
    <mergeCell ref="I18:J18"/>
    <mergeCell ref="K18:L18"/>
    <mergeCell ref="A8:A11"/>
    <mergeCell ref="A16:A19"/>
    <mergeCell ref="B8:B11"/>
    <mergeCell ref="B16:B19"/>
    <mergeCell ref="C8:C11"/>
    <mergeCell ref="C16:C19"/>
    <mergeCell ref="D8:D11"/>
    <mergeCell ref="D16:D19"/>
  </mergeCells>
  <pageMargins left="0.25" right="0.25" top="0.75" bottom="0.75" header="0.3" footer="0.3"/>
  <pageSetup paperSize="1" scale="81" orientation="portrait"/>
  <headerFooter/>
  <ignoredErrors>
    <ignoredError sqref="G21:I21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8"/>
  <sheetViews>
    <sheetView showGridLines="0" zoomScale="80" zoomScaleNormal="80" workbookViewId="0">
      <selection activeCell="T17" sqref="T17"/>
    </sheetView>
  </sheetViews>
  <sheetFormatPr defaultColWidth="9" defaultRowHeight="13.5"/>
  <cols>
    <col min="1" max="1" width="20" customWidth="1"/>
    <col min="2" max="3" width="7.54166666666667" customWidth="1"/>
    <col min="4" max="4" width="13.45" customWidth="1"/>
    <col min="5" max="6" width="10.45" customWidth="1"/>
    <col min="7" max="10" width="10.45" style="4" customWidth="1"/>
    <col min="11" max="11" width="11.5416666666667" style="4" hidden="1" customWidth="1"/>
    <col min="12" max="12" width="10.45" style="4" hidden="1" customWidth="1"/>
    <col min="13" max="18" width="10.45" style="4" customWidth="1"/>
    <col min="19" max="19" width="11.45" style="4" customWidth="1"/>
    <col min="20" max="21" width="10.45" style="4" customWidth="1"/>
    <col min="22" max="23" width="10.45" style="4" hidden="1" customWidth="1"/>
    <col min="24" max="31" width="10.45" customWidth="1"/>
  </cols>
  <sheetData>
    <row r="1" ht="19.5" customHeight="1"/>
    <row r="2" ht="30" customHeight="1" spans="1:31">
      <c r="A2" s="5" t="s">
        <v>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7"/>
      <c r="AC2" s="57"/>
      <c r="AD2" s="57"/>
      <c r="AE2" s="57"/>
    </row>
    <row r="3" ht="14.15" customHeight="1" spans="1:23">
      <c r="A3" s="6"/>
      <c r="B3" s="6"/>
      <c r="C3" s="7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53"/>
      <c r="T3" s="53"/>
      <c r="U3" s="53"/>
      <c r="V3" s="53"/>
      <c r="W3" s="53"/>
    </row>
    <row r="4" ht="7.4" customHeight="1" spans="1:23">
      <c r="A4" s="6"/>
      <c r="B4" s="6"/>
      <c r="C4" s="7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53"/>
      <c r="T4" s="53"/>
      <c r="U4" s="53"/>
      <c r="V4" s="53"/>
      <c r="W4" s="53"/>
    </row>
    <row r="5" ht="33.65" customHeight="1" spans="1:31">
      <c r="A5" s="10" t="s">
        <v>188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58"/>
      <c r="AC5" s="58"/>
      <c r="AD5" s="58"/>
      <c r="AE5" s="58"/>
    </row>
    <row r="6" s="1" customFormat="1" ht="16.5" hidden="1" customHeight="1" spans="1:31">
      <c r="A6" s="12"/>
      <c r="B6" s="12" t="s">
        <v>5</v>
      </c>
      <c r="C6" s="12" t="s">
        <v>77</v>
      </c>
      <c r="D6" s="12" t="s">
        <v>78</v>
      </c>
      <c r="E6" s="13"/>
      <c r="F6" s="13"/>
      <c r="G6" s="14" t="s">
        <v>9</v>
      </c>
      <c r="H6" s="15"/>
      <c r="I6" s="14" t="s">
        <v>189</v>
      </c>
      <c r="J6" s="15"/>
      <c r="K6" s="43"/>
      <c r="L6" s="43"/>
      <c r="M6" s="14" t="s">
        <v>11</v>
      </c>
      <c r="N6" s="15"/>
      <c r="O6" s="12" t="s">
        <v>78</v>
      </c>
      <c r="P6" s="14" t="s">
        <v>81</v>
      </c>
      <c r="Q6" s="15"/>
      <c r="R6" s="14" t="s">
        <v>80</v>
      </c>
      <c r="S6" s="15"/>
      <c r="T6" s="12" t="s">
        <v>78</v>
      </c>
      <c r="U6" s="14" t="s">
        <v>147</v>
      </c>
      <c r="V6" s="43"/>
      <c r="W6" s="43"/>
      <c r="X6" s="15"/>
      <c r="Y6" s="14" t="s">
        <v>146</v>
      </c>
      <c r="Z6" s="15"/>
      <c r="AA6" s="59" t="s">
        <v>78</v>
      </c>
      <c r="AB6" s="60" t="s">
        <v>81</v>
      </c>
      <c r="AC6" s="61"/>
      <c r="AD6" s="60" t="s">
        <v>9</v>
      </c>
      <c r="AE6" s="61"/>
    </row>
    <row r="7" s="1" customFormat="1" ht="16.5" hidden="1" customHeight="1" spans="1:31">
      <c r="A7" s="16"/>
      <c r="B7" s="16"/>
      <c r="C7" s="16"/>
      <c r="D7" s="16"/>
      <c r="E7" s="17"/>
      <c r="F7" s="17"/>
      <c r="G7" s="14" t="s">
        <v>15</v>
      </c>
      <c r="H7" s="15"/>
      <c r="I7" s="14" t="s">
        <v>190</v>
      </c>
      <c r="J7" s="15"/>
      <c r="K7" s="43"/>
      <c r="L7" s="43"/>
      <c r="M7" s="14" t="s">
        <v>17</v>
      </c>
      <c r="N7" s="15"/>
      <c r="O7" s="16"/>
      <c r="P7" s="14" t="s">
        <v>82</v>
      </c>
      <c r="Q7" s="15"/>
      <c r="R7" s="14" t="s">
        <v>83</v>
      </c>
      <c r="S7" s="15"/>
      <c r="T7" s="16"/>
      <c r="U7" s="14" t="s">
        <v>150</v>
      </c>
      <c r="V7" s="43"/>
      <c r="W7" s="43"/>
      <c r="X7" s="15"/>
      <c r="Y7" s="14" t="s">
        <v>149</v>
      </c>
      <c r="Z7" s="15"/>
      <c r="AA7" s="62"/>
      <c r="AB7" s="60" t="s">
        <v>82</v>
      </c>
      <c r="AC7" s="61"/>
      <c r="AD7" s="60" t="s">
        <v>15</v>
      </c>
      <c r="AE7" s="61"/>
    </row>
    <row r="8" s="1" customFormat="1" ht="16.5" hidden="1" customHeight="1" spans="1:31">
      <c r="A8" s="16"/>
      <c r="B8" s="16"/>
      <c r="C8" s="16"/>
      <c r="D8" s="16"/>
      <c r="E8" s="17"/>
      <c r="F8" s="17"/>
      <c r="G8" s="14" t="s">
        <v>191</v>
      </c>
      <c r="H8" s="15"/>
      <c r="I8" s="14" t="s">
        <v>192</v>
      </c>
      <c r="J8" s="15"/>
      <c r="K8" s="43"/>
      <c r="L8" s="43"/>
      <c r="M8" s="14" t="s">
        <v>193</v>
      </c>
      <c r="N8" s="15"/>
      <c r="O8" s="16"/>
      <c r="P8" s="14" t="s">
        <v>84</v>
      </c>
      <c r="Q8" s="15"/>
      <c r="R8" s="14" t="s">
        <v>85</v>
      </c>
      <c r="S8" s="15"/>
      <c r="T8" s="16"/>
      <c r="U8" s="14" t="s">
        <v>154</v>
      </c>
      <c r="V8" s="43"/>
      <c r="W8" s="43"/>
      <c r="X8" s="15"/>
      <c r="Y8" s="14" t="s">
        <v>194</v>
      </c>
      <c r="Z8" s="15"/>
      <c r="AA8" s="62"/>
      <c r="AB8" s="60" t="s">
        <v>84</v>
      </c>
      <c r="AC8" s="61"/>
      <c r="AD8" s="60"/>
      <c r="AE8" s="61"/>
    </row>
    <row r="9" s="1" customFormat="1" ht="16.5" hidden="1" customHeight="1" spans="1:31">
      <c r="A9" s="18"/>
      <c r="B9" s="18"/>
      <c r="C9" s="18"/>
      <c r="D9" s="18"/>
      <c r="E9" s="18"/>
      <c r="F9" s="18"/>
      <c r="G9" s="19" t="s">
        <v>26</v>
      </c>
      <c r="H9" s="19" t="s">
        <v>27</v>
      </c>
      <c r="I9" s="19" t="s">
        <v>26</v>
      </c>
      <c r="J9" s="19" t="s">
        <v>27</v>
      </c>
      <c r="K9" s="19"/>
      <c r="L9" s="19"/>
      <c r="M9" s="19" t="s">
        <v>26</v>
      </c>
      <c r="N9" s="19" t="s">
        <v>27</v>
      </c>
      <c r="O9" s="18"/>
      <c r="P9" s="19" t="s">
        <v>26</v>
      </c>
      <c r="Q9" s="19" t="s">
        <v>27</v>
      </c>
      <c r="R9" s="19" t="s">
        <v>26</v>
      </c>
      <c r="S9" s="19" t="s">
        <v>27</v>
      </c>
      <c r="T9" s="18"/>
      <c r="U9" s="19" t="s">
        <v>26</v>
      </c>
      <c r="V9" s="19"/>
      <c r="W9" s="19"/>
      <c r="X9" s="19" t="s">
        <v>27</v>
      </c>
      <c r="Y9" s="19" t="s">
        <v>26</v>
      </c>
      <c r="Z9" s="63" t="s">
        <v>27</v>
      </c>
      <c r="AA9" s="64"/>
      <c r="AB9" s="63" t="s">
        <v>26</v>
      </c>
      <c r="AC9" s="63" t="s">
        <v>27</v>
      </c>
      <c r="AD9" s="63" t="s">
        <v>26</v>
      </c>
      <c r="AE9" s="63" t="s">
        <v>27</v>
      </c>
    </row>
    <row r="10" s="1" customFormat="1" ht="33.65" hidden="1" customHeight="1" spans="1:31">
      <c r="A10" s="20" t="s">
        <v>195</v>
      </c>
      <c r="B10" s="21" t="s">
        <v>196</v>
      </c>
      <c r="C10" s="21" t="s">
        <v>196</v>
      </c>
      <c r="D10" s="22" t="s">
        <v>197</v>
      </c>
      <c r="E10" s="22"/>
      <c r="F10" s="22"/>
      <c r="G10" s="23">
        <v>45514</v>
      </c>
      <c r="H10" s="24">
        <f>G10+1</f>
        <v>45515</v>
      </c>
      <c r="I10" s="44">
        <f>H10+2</f>
        <v>45517</v>
      </c>
      <c r="J10" s="44">
        <f>I10+1</f>
        <v>45518</v>
      </c>
      <c r="K10" s="44"/>
      <c r="L10" s="44"/>
      <c r="M10" s="45">
        <f>J10+5</f>
        <v>45523</v>
      </c>
      <c r="N10" s="45">
        <f>M10+1</f>
        <v>45524</v>
      </c>
      <c r="O10" s="22" t="s">
        <v>198</v>
      </c>
      <c r="P10" s="46">
        <f>N10+12</f>
        <v>45536</v>
      </c>
      <c r="Q10" s="44">
        <f>P10+1</f>
        <v>45537</v>
      </c>
      <c r="R10" s="24">
        <f t="shared" ref="Q10:S11" si="0">Q10+1</f>
        <v>45538</v>
      </c>
      <c r="S10" s="24">
        <f t="shared" si="0"/>
        <v>45539</v>
      </c>
      <c r="T10" s="22" t="s">
        <v>199</v>
      </c>
      <c r="U10" s="24">
        <f>S10+2</f>
        <v>45541</v>
      </c>
      <c r="V10" s="24"/>
      <c r="W10" s="24"/>
      <c r="X10" s="54">
        <f>U10+1</f>
        <v>45542</v>
      </c>
      <c r="Y10" s="65">
        <f>X10+2</f>
        <v>45544</v>
      </c>
      <c r="Z10" s="66">
        <f>Y10+1</f>
        <v>45545</v>
      </c>
      <c r="AA10" s="20" t="s">
        <v>200</v>
      </c>
      <c r="AB10" s="65">
        <f>Y10+5</f>
        <v>45549</v>
      </c>
      <c r="AC10" s="65">
        <f>AB10+1</f>
        <v>45550</v>
      </c>
      <c r="AD10" s="46">
        <f>AC10+20</f>
        <v>45570</v>
      </c>
      <c r="AE10" s="44">
        <f>AD10+1</f>
        <v>45571</v>
      </c>
    </row>
    <row r="11" s="1" customFormat="1" ht="33.65" hidden="1" customHeight="1" spans="1:24">
      <c r="A11" s="20" t="s">
        <v>115</v>
      </c>
      <c r="B11" s="25" t="s">
        <v>201</v>
      </c>
      <c r="C11" s="25" t="s">
        <v>201</v>
      </c>
      <c r="D11" s="22" t="s">
        <v>202</v>
      </c>
      <c r="E11" s="22"/>
      <c r="F11" s="22"/>
      <c r="G11" s="26">
        <f>U10</f>
        <v>45541</v>
      </c>
      <c r="H11" s="24">
        <f>X10</f>
        <v>45542</v>
      </c>
      <c r="I11" s="24">
        <f>H11+3</f>
        <v>45545</v>
      </c>
      <c r="J11" s="44">
        <f>I11+1</f>
        <v>45546</v>
      </c>
      <c r="K11" s="44"/>
      <c r="L11" s="44"/>
      <c r="M11" s="47"/>
      <c r="N11" s="47"/>
      <c r="O11" s="22" t="s">
        <v>203</v>
      </c>
      <c r="P11" s="46">
        <f>J11+21</f>
        <v>45567</v>
      </c>
      <c r="Q11" s="44">
        <f t="shared" si="0"/>
        <v>45568</v>
      </c>
      <c r="R11" s="24">
        <f t="shared" si="0"/>
        <v>45569</v>
      </c>
      <c r="S11" s="24">
        <f t="shared" si="0"/>
        <v>45570</v>
      </c>
      <c r="T11" s="24"/>
      <c r="U11" s="24">
        <f>S11+21</f>
        <v>45591</v>
      </c>
      <c r="V11" s="24"/>
      <c r="W11" s="24"/>
      <c r="X11" s="54">
        <f>U11+1</f>
        <v>45592</v>
      </c>
    </row>
    <row r="12" ht="24" hidden="1" customHeight="1"/>
    <row r="13" s="2" customFormat="1" ht="29.9" customHeight="1" spans="1:27">
      <c r="A13" s="27" t="s">
        <v>4</v>
      </c>
      <c r="B13" s="27" t="s">
        <v>5</v>
      </c>
      <c r="C13" s="27" t="s">
        <v>77</v>
      </c>
      <c r="D13" s="27" t="s">
        <v>78</v>
      </c>
      <c r="E13" s="28" t="s">
        <v>145</v>
      </c>
      <c r="F13" s="29"/>
      <c r="G13" s="28" t="s">
        <v>9</v>
      </c>
      <c r="H13" s="29"/>
      <c r="I13" s="28" t="s">
        <v>189</v>
      </c>
      <c r="J13" s="29"/>
      <c r="K13" s="28" t="s">
        <v>204</v>
      </c>
      <c r="L13" s="29"/>
      <c r="M13" s="28" t="s">
        <v>81</v>
      </c>
      <c r="N13" s="29"/>
      <c r="O13" s="28" t="s">
        <v>80</v>
      </c>
      <c r="P13" s="29"/>
      <c r="Q13" s="28" t="s">
        <v>147</v>
      </c>
      <c r="R13" s="29"/>
      <c r="S13" s="27" t="s">
        <v>78</v>
      </c>
      <c r="T13" s="28" t="s">
        <v>146</v>
      </c>
      <c r="U13" s="29"/>
      <c r="V13" s="28" t="s">
        <v>81</v>
      </c>
      <c r="W13" s="29"/>
      <c r="X13" s="28" t="s">
        <v>145</v>
      </c>
      <c r="Y13" s="29"/>
      <c r="Z13" s="28" t="s">
        <v>9</v>
      </c>
      <c r="AA13" s="29"/>
    </row>
    <row r="14" s="2" customFormat="1" ht="29.9" customHeight="1" spans="1:27">
      <c r="A14" s="30"/>
      <c r="B14" s="30"/>
      <c r="C14" s="30"/>
      <c r="D14" s="30"/>
      <c r="E14" s="28" t="s">
        <v>148</v>
      </c>
      <c r="F14" s="29"/>
      <c r="G14" s="28" t="s">
        <v>15</v>
      </c>
      <c r="H14" s="29"/>
      <c r="I14" s="28" t="s">
        <v>190</v>
      </c>
      <c r="J14" s="29"/>
      <c r="K14" s="28" t="s">
        <v>17</v>
      </c>
      <c r="L14" s="29"/>
      <c r="M14" s="28" t="s">
        <v>82</v>
      </c>
      <c r="N14" s="29"/>
      <c r="O14" s="28" t="s">
        <v>83</v>
      </c>
      <c r="P14" s="29"/>
      <c r="Q14" s="28" t="s">
        <v>150</v>
      </c>
      <c r="R14" s="29"/>
      <c r="S14" s="30"/>
      <c r="T14" s="28" t="s">
        <v>149</v>
      </c>
      <c r="U14" s="29"/>
      <c r="V14" s="28" t="s">
        <v>82</v>
      </c>
      <c r="W14" s="29"/>
      <c r="X14" s="28" t="s">
        <v>148</v>
      </c>
      <c r="Y14" s="29"/>
      <c r="Z14" s="28" t="s">
        <v>15</v>
      </c>
      <c r="AA14" s="29"/>
    </row>
    <row r="15" s="2" customFormat="1" ht="25.4" customHeight="1" spans="1:27">
      <c r="A15" s="30"/>
      <c r="B15" s="30"/>
      <c r="C15" s="30"/>
      <c r="D15" s="30"/>
      <c r="E15" s="28" t="s">
        <v>191</v>
      </c>
      <c r="F15" s="29"/>
      <c r="G15" s="28" t="s">
        <v>191</v>
      </c>
      <c r="H15" s="29"/>
      <c r="I15" s="28" t="s">
        <v>192</v>
      </c>
      <c r="J15" s="29"/>
      <c r="K15" s="28" t="s">
        <v>193</v>
      </c>
      <c r="L15" s="29"/>
      <c r="M15" s="28" t="s">
        <v>84</v>
      </c>
      <c r="N15" s="29"/>
      <c r="O15" s="28" t="s">
        <v>85</v>
      </c>
      <c r="P15" s="29"/>
      <c r="Q15" s="28" t="s">
        <v>191</v>
      </c>
      <c r="R15" s="29"/>
      <c r="S15" s="30"/>
      <c r="T15" s="28" t="s">
        <v>191</v>
      </c>
      <c r="U15" s="29"/>
      <c r="V15" s="28" t="s">
        <v>84</v>
      </c>
      <c r="W15" s="29"/>
      <c r="X15" s="28" t="s">
        <v>191</v>
      </c>
      <c r="Y15" s="29"/>
      <c r="Z15" s="28" t="s">
        <v>191</v>
      </c>
      <c r="AA15" s="29"/>
    </row>
    <row r="16" s="2" customFormat="1" ht="25.4" customHeight="1" spans="1:27">
      <c r="A16" s="31"/>
      <c r="B16" s="31"/>
      <c r="C16" s="31"/>
      <c r="D16" s="31"/>
      <c r="E16" s="32" t="s">
        <v>26</v>
      </c>
      <c r="F16" s="32" t="s">
        <v>27</v>
      </c>
      <c r="G16" s="32" t="s">
        <v>26</v>
      </c>
      <c r="H16" s="32" t="s">
        <v>27</v>
      </c>
      <c r="I16" s="32" t="s">
        <v>26</v>
      </c>
      <c r="J16" s="28" t="s">
        <v>27</v>
      </c>
      <c r="K16" s="32" t="s">
        <v>26</v>
      </c>
      <c r="L16" s="32" t="s">
        <v>27</v>
      </c>
      <c r="M16" s="32" t="s">
        <v>26</v>
      </c>
      <c r="N16" s="32" t="s">
        <v>27</v>
      </c>
      <c r="O16" s="32" t="s">
        <v>26</v>
      </c>
      <c r="P16" s="28" t="s">
        <v>27</v>
      </c>
      <c r="Q16" s="32" t="s">
        <v>26</v>
      </c>
      <c r="R16" s="32" t="s">
        <v>27</v>
      </c>
      <c r="S16" s="31"/>
      <c r="T16" s="32" t="s">
        <v>26</v>
      </c>
      <c r="U16" s="32" t="s">
        <v>27</v>
      </c>
      <c r="V16" s="32" t="s">
        <v>26</v>
      </c>
      <c r="W16" s="32" t="s">
        <v>27</v>
      </c>
      <c r="X16" s="32" t="s">
        <v>26</v>
      </c>
      <c r="Y16" s="32" t="s">
        <v>27</v>
      </c>
      <c r="Z16" s="32" t="s">
        <v>26</v>
      </c>
      <c r="AA16" s="32" t="s">
        <v>27</v>
      </c>
    </row>
    <row r="17" s="3" customFormat="1" ht="45.65" customHeight="1" spans="1:27">
      <c r="A17" s="33" t="s">
        <v>195</v>
      </c>
      <c r="B17" s="34" t="s">
        <v>196</v>
      </c>
      <c r="C17" s="34" t="s">
        <v>196</v>
      </c>
      <c r="D17" s="35" t="s">
        <v>197</v>
      </c>
      <c r="E17" s="36">
        <v>45514</v>
      </c>
      <c r="F17" s="37">
        <f>E17</f>
        <v>45514</v>
      </c>
      <c r="G17" s="38">
        <f>F17+2</f>
        <v>45516</v>
      </c>
      <c r="H17" s="37">
        <f>G17+1</f>
        <v>45517</v>
      </c>
      <c r="I17" s="48">
        <f t="shared" ref="I17:I24" si="1">H17+3</f>
        <v>45520</v>
      </c>
      <c r="J17" s="48">
        <f t="shared" ref="J17:J24" si="2">I17</f>
        <v>45520</v>
      </c>
      <c r="K17" s="49"/>
      <c r="L17" s="49"/>
      <c r="M17" s="50">
        <f>J17+20</f>
        <v>45540</v>
      </c>
      <c r="N17" s="48">
        <f>M17+1</f>
        <v>45541</v>
      </c>
      <c r="O17" s="37">
        <f>N17+1</f>
        <v>45542</v>
      </c>
      <c r="P17" s="51">
        <f>O17+1</f>
        <v>45543</v>
      </c>
      <c r="Q17" s="37">
        <f>P17+3</f>
        <v>45546</v>
      </c>
      <c r="R17" s="55">
        <f t="shared" ref="R17:R24" si="3">Q17+1</f>
        <v>45547</v>
      </c>
      <c r="S17" s="35" t="s">
        <v>205</v>
      </c>
      <c r="T17" s="48">
        <f>R17+2</f>
        <v>45549</v>
      </c>
      <c r="U17" s="38">
        <f>T17+1</f>
        <v>45550</v>
      </c>
      <c r="V17" s="56"/>
      <c r="W17" s="56"/>
      <c r="X17" s="50">
        <f>U17+26</f>
        <v>45576</v>
      </c>
      <c r="Y17" s="48">
        <f>X17+1</f>
        <v>45577</v>
      </c>
      <c r="Z17" s="50">
        <f>Y17+2</f>
        <v>45579</v>
      </c>
      <c r="AA17" s="48">
        <f t="shared" ref="AA17:AA24" si="4">Z17+1</f>
        <v>45580</v>
      </c>
    </row>
    <row r="18" s="3" customFormat="1" ht="45.65" customHeight="1" spans="1:27">
      <c r="A18" s="33" t="s">
        <v>191</v>
      </c>
      <c r="B18" s="34"/>
      <c r="C18" s="34"/>
      <c r="D18" s="35"/>
      <c r="E18" s="38"/>
      <c r="F18" s="37"/>
      <c r="G18" s="38">
        <v>45534</v>
      </c>
      <c r="H18" s="37">
        <f>G18+1</f>
        <v>45535</v>
      </c>
      <c r="I18" s="48">
        <f t="shared" si="1"/>
        <v>45538</v>
      </c>
      <c r="J18" s="48">
        <f t="shared" si="2"/>
        <v>45538</v>
      </c>
      <c r="K18" s="52">
        <f>J18+7</f>
        <v>45545</v>
      </c>
      <c r="L18" s="48">
        <f>K18+1</f>
        <v>45546</v>
      </c>
      <c r="M18" s="50">
        <f>L18+12</f>
        <v>45558</v>
      </c>
      <c r="N18" s="48">
        <f t="shared" ref="N18:O24" si="5">M18+1</f>
        <v>45559</v>
      </c>
      <c r="O18" s="37">
        <f t="shared" si="5"/>
        <v>45560</v>
      </c>
      <c r="P18" s="51">
        <f>O18+2</f>
        <v>45562</v>
      </c>
      <c r="Q18" s="37">
        <f t="shared" ref="Q18:Q24" si="6">P18+3</f>
        <v>45565</v>
      </c>
      <c r="R18" s="55">
        <f t="shared" si="3"/>
        <v>45566</v>
      </c>
      <c r="S18" s="35"/>
      <c r="T18" s="48"/>
      <c r="U18" s="38"/>
      <c r="V18" s="38">
        <f>R18+3</f>
        <v>45569</v>
      </c>
      <c r="W18" s="38">
        <f>V18+1</f>
        <v>45570</v>
      </c>
      <c r="X18" s="50"/>
      <c r="Y18" s="48"/>
      <c r="Z18" s="50">
        <f>W18+20</f>
        <v>45590</v>
      </c>
      <c r="AA18" s="48">
        <f t="shared" si="4"/>
        <v>45591</v>
      </c>
    </row>
    <row r="19" s="3" customFormat="1" ht="45.65" customHeight="1" spans="1:27">
      <c r="A19" s="33" t="s">
        <v>195</v>
      </c>
      <c r="B19" s="34" t="s">
        <v>196</v>
      </c>
      <c r="C19" s="34" t="s">
        <v>196</v>
      </c>
      <c r="D19" s="35" t="s">
        <v>277</v>
      </c>
      <c r="E19" s="38">
        <f>X17</f>
        <v>45576</v>
      </c>
      <c r="F19" s="37">
        <f>Y17</f>
        <v>45577</v>
      </c>
      <c r="G19" s="38">
        <f>F19+2</f>
        <v>45579</v>
      </c>
      <c r="H19" s="37">
        <f>G19+1</f>
        <v>45580</v>
      </c>
      <c r="I19" s="48">
        <f t="shared" si="1"/>
        <v>45583</v>
      </c>
      <c r="J19" s="48">
        <f t="shared" si="2"/>
        <v>45583</v>
      </c>
      <c r="K19" s="49"/>
      <c r="L19" s="49"/>
      <c r="M19" s="50">
        <f>J19+20</f>
        <v>45603</v>
      </c>
      <c r="N19" s="48">
        <f t="shared" si="5"/>
        <v>45604</v>
      </c>
      <c r="O19" s="37">
        <f t="shared" si="5"/>
        <v>45605</v>
      </c>
      <c r="P19" s="51">
        <f>O19+1</f>
        <v>45606</v>
      </c>
      <c r="Q19" s="37">
        <f t="shared" si="6"/>
        <v>45609</v>
      </c>
      <c r="R19" s="55">
        <f t="shared" si="3"/>
        <v>45610</v>
      </c>
      <c r="S19" s="35" t="s">
        <v>251</v>
      </c>
      <c r="T19" s="48">
        <f>R19+2</f>
        <v>45612</v>
      </c>
      <c r="U19" s="38">
        <f>T19+1</f>
        <v>45613</v>
      </c>
      <c r="V19" s="38"/>
      <c r="W19" s="38"/>
      <c r="X19" s="50">
        <f>U19+26</f>
        <v>45639</v>
      </c>
      <c r="Y19" s="48">
        <f>X19+1</f>
        <v>45640</v>
      </c>
      <c r="Z19" s="50">
        <f>Y19+2</f>
        <v>45642</v>
      </c>
      <c r="AA19" s="48">
        <f t="shared" si="4"/>
        <v>45643</v>
      </c>
    </row>
    <row r="20" s="3" customFormat="1" ht="45.65" customHeight="1" spans="1:27">
      <c r="A20" s="33" t="s">
        <v>191</v>
      </c>
      <c r="B20" s="34"/>
      <c r="C20" s="34"/>
      <c r="D20" s="35"/>
      <c r="E20" s="38"/>
      <c r="F20" s="37"/>
      <c r="G20" s="38">
        <f>Z18</f>
        <v>45590</v>
      </c>
      <c r="H20" s="37">
        <f>AA18</f>
        <v>45591</v>
      </c>
      <c r="I20" s="48">
        <f t="shared" si="1"/>
        <v>45594</v>
      </c>
      <c r="J20" s="48">
        <f t="shared" si="2"/>
        <v>45594</v>
      </c>
      <c r="K20" s="52">
        <f>J20+7</f>
        <v>45601</v>
      </c>
      <c r="L20" s="48">
        <f>K20+1</f>
        <v>45602</v>
      </c>
      <c r="M20" s="50">
        <f>L20+12</f>
        <v>45614</v>
      </c>
      <c r="N20" s="48">
        <f t="shared" si="5"/>
        <v>45615</v>
      </c>
      <c r="O20" s="37">
        <f t="shared" si="5"/>
        <v>45616</v>
      </c>
      <c r="P20" s="51">
        <f>O20+2</f>
        <v>45618</v>
      </c>
      <c r="Q20" s="37">
        <f t="shared" si="6"/>
        <v>45621</v>
      </c>
      <c r="R20" s="55">
        <f t="shared" si="3"/>
        <v>45622</v>
      </c>
      <c r="S20" s="35"/>
      <c r="T20" s="48"/>
      <c r="U20" s="38"/>
      <c r="V20" s="38">
        <f>R20+3</f>
        <v>45625</v>
      </c>
      <c r="W20" s="38">
        <f>V20+1</f>
        <v>45626</v>
      </c>
      <c r="X20" s="50"/>
      <c r="Y20" s="48"/>
      <c r="Z20" s="50">
        <f>W20+20</f>
        <v>45646</v>
      </c>
      <c r="AA20" s="48">
        <f t="shared" si="4"/>
        <v>45647</v>
      </c>
    </row>
    <row r="21" s="3" customFormat="1" ht="45.65" customHeight="1" spans="1:27">
      <c r="A21" s="33" t="s">
        <v>195</v>
      </c>
      <c r="B21" s="34" t="s">
        <v>196</v>
      </c>
      <c r="C21" s="34" t="s">
        <v>196</v>
      </c>
      <c r="D21" s="35" t="s">
        <v>278</v>
      </c>
      <c r="E21" s="38">
        <f>X19</f>
        <v>45639</v>
      </c>
      <c r="F21" s="37">
        <f>Y19</f>
        <v>45640</v>
      </c>
      <c r="G21" s="38">
        <f>F21+2</f>
        <v>45642</v>
      </c>
      <c r="H21" s="37">
        <f>G21+1</f>
        <v>45643</v>
      </c>
      <c r="I21" s="48">
        <f t="shared" si="1"/>
        <v>45646</v>
      </c>
      <c r="J21" s="48">
        <f t="shared" si="2"/>
        <v>45646</v>
      </c>
      <c r="K21" s="49"/>
      <c r="L21" s="49"/>
      <c r="M21" s="50">
        <f>J21+20</f>
        <v>45666</v>
      </c>
      <c r="N21" s="48">
        <f t="shared" si="5"/>
        <v>45667</v>
      </c>
      <c r="O21" s="37">
        <f t="shared" si="5"/>
        <v>45668</v>
      </c>
      <c r="P21" s="51">
        <f>O21+1</f>
        <v>45669</v>
      </c>
      <c r="Q21" s="37">
        <f t="shared" si="6"/>
        <v>45672</v>
      </c>
      <c r="R21" s="55">
        <f t="shared" si="3"/>
        <v>45673</v>
      </c>
      <c r="S21" s="35" t="s">
        <v>279</v>
      </c>
      <c r="T21" s="48">
        <f>R21+2</f>
        <v>45675</v>
      </c>
      <c r="U21" s="38">
        <f>T21+1</f>
        <v>45676</v>
      </c>
      <c r="V21" s="38"/>
      <c r="W21" s="38"/>
      <c r="X21" s="50">
        <f>U21+26</f>
        <v>45702</v>
      </c>
      <c r="Y21" s="48">
        <f>X21+1</f>
        <v>45703</v>
      </c>
      <c r="Z21" s="50">
        <f>Y21+2</f>
        <v>45705</v>
      </c>
      <c r="AA21" s="48">
        <f t="shared" si="4"/>
        <v>45706</v>
      </c>
    </row>
    <row r="22" s="3" customFormat="1" ht="45.65" customHeight="1" spans="1:27">
      <c r="A22" s="33" t="s">
        <v>191</v>
      </c>
      <c r="B22" s="34"/>
      <c r="C22" s="34"/>
      <c r="D22" s="35"/>
      <c r="E22" s="38"/>
      <c r="F22" s="37"/>
      <c r="G22" s="38">
        <f>Z20</f>
        <v>45646</v>
      </c>
      <c r="H22" s="37">
        <f>AA20</f>
        <v>45647</v>
      </c>
      <c r="I22" s="48">
        <f t="shared" si="1"/>
        <v>45650</v>
      </c>
      <c r="J22" s="48">
        <f t="shared" si="2"/>
        <v>45650</v>
      </c>
      <c r="K22" s="52">
        <f>J22+7</f>
        <v>45657</v>
      </c>
      <c r="L22" s="48">
        <f>K22+1</f>
        <v>45658</v>
      </c>
      <c r="M22" s="50">
        <f>L22+12</f>
        <v>45670</v>
      </c>
      <c r="N22" s="48">
        <f t="shared" si="5"/>
        <v>45671</v>
      </c>
      <c r="O22" s="37">
        <f t="shared" si="5"/>
        <v>45672</v>
      </c>
      <c r="P22" s="51">
        <f>O22+2</f>
        <v>45674</v>
      </c>
      <c r="Q22" s="37">
        <f t="shared" si="6"/>
        <v>45677</v>
      </c>
      <c r="R22" s="55">
        <f t="shared" si="3"/>
        <v>45678</v>
      </c>
      <c r="S22" s="35"/>
      <c r="T22" s="48"/>
      <c r="U22" s="38"/>
      <c r="V22" s="38">
        <f>R22+3</f>
        <v>45681</v>
      </c>
      <c r="W22" s="38">
        <f>V22+1</f>
        <v>45682</v>
      </c>
      <c r="X22" s="50"/>
      <c r="Y22" s="48"/>
      <c r="Z22" s="50">
        <f>W22+20</f>
        <v>45702</v>
      </c>
      <c r="AA22" s="48">
        <f t="shared" si="4"/>
        <v>45703</v>
      </c>
    </row>
    <row r="23" s="3" customFormat="1" ht="45.65" customHeight="1" spans="1:27">
      <c r="A23" s="33" t="s">
        <v>195</v>
      </c>
      <c r="B23" s="34" t="s">
        <v>196</v>
      </c>
      <c r="C23" s="34" t="s">
        <v>196</v>
      </c>
      <c r="D23" s="35" t="s">
        <v>280</v>
      </c>
      <c r="E23" s="38">
        <f>X21</f>
        <v>45702</v>
      </c>
      <c r="F23" s="37">
        <f>Y21</f>
        <v>45703</v>
      </c>
      <c r="G23" s="38">
        <f>F23+2</f>
        <v>45705</v>
      </c>
      <c r="H23" s="37">
        <f>G23+1</f>
        <v>45706</v>
      </c>
      <c r="I23" s="48">
        <f t="shared" si="1"/>
        <v>45709</v>
      </c>
      <c r="J23" s="48">
        <f t="shared" si="2"/>
        <v>45709</v>
      </c>
      <c r="K23" s="49"/>
      <c r="L23" s="49"/>
      <c r="M23" s="50">
        <f>J23+20</f>
        <v>45729</v>
      </c>
      <c r="N23" s="48">
        <f t="shared" si="5"/>
        <v>45730</v>
      </c>
      <c r="O23" s="37">
        <f t="shared" si="5"/>
        <v>45731</v>
      </c>
      <c r="P23" s="51">
        <f>O23+1</f>
        <v>45732</v>
      </c>
      <c r="Q23" s="37">
        <f t="shared" si="6"/>
        <v>45735</v>
      </c>
      <c r="R23" s="55">
        <f t="shared" si="3"/>
        <v>45736</v>
      </c>
      <c r="S23" s="35" t="s">
        <v>255</v>
      </c>
      <c r="T23" s="48">
        <f>R23+2</f>
        <v>45738</v>
      </c>
      <c r="U23" s="38">
        <f>T23+1</f>
        <v>45739</v>
      </c>
      <c r="V23" s="38"/>
      <c r="W23" s="38"/>
      <c r="X23" s="50">
        <f>U23+26</f>
        <v>45765</v>
      </c>
      <c r="Y23" s="48">
        <f>X23+1</f>
        <v>45766</v>
      </c>
      <c r="Z23" s="50">
        <f>Y23+2</f>
        <v>45768</v>
      </c>
      <c r="AA23" s="48">
        <f t="shared" si="4"/>
        <v>45769</v>
      </c>
    </row>
    <row r="24" s="3" customFormat="1" ht="45.65" customHeight="1" spans="1:27">
      <c r="A24" s="33" t="s">
        <v>191</v>
      </c>
      <c r="B24" s="34"/>
      <c r="C24" s="34"/>
      <c r="D24" s="35"/>
      <c r="E24" s="38"/>
      <c r="F24" s="37"/>
      <c r="G24" s="38">
        <f>Z22</f>
        <v>45702</v>
      </c>
      <c r="H24" s="37">
        <f>AA22</f>
        <v>45703</v>
      </c>
      <c r="I24" s="48">
        <f t="shared" si="1"/>
        <v>45706</v>
      </c>
      <c r="J24" s="48">
        <f t="shared" si="2"/>
        <v>45706</v>
      </c>
      <c r="K24" s="52">
        <f>J24+7</f>
        <v>45713</v>
      </c>
      <c r="L24" s="48">
        <f>K24+1</f>
        <v>45714</v>
      </c>
      <c r="M24" s="50">
        <f>L24+12</f>
        <v>45726</v>
      </c>
      <c r="N24" s="48">
        <f t="shared" si="5"/>
        <v>45727</v>
      </c>
      <c r="O24" s="37">
        <f t="shared" si="5"/>
        <v>45728</v>
      </c>
      <c r="P24" s="51">
        <f>O24+2</f>
        <v>45730</v>
      </c>
      <c r="Q24" s="37">
        <f t="shared" si="6"/>
        <v>45733</v>
      </c>
      <c r="R24" s="55">
        <f t="shared" si="3"/>
        <v>45734</v>
      </c>
      <c r="S24" s="35"/>
      <c r="T24" s="48"/>
      <c r="U24" s="38"/>
      <c r="V24" s="38">
        <f>R24+3</f>
        <v>45737</v>
      </c>
      <c r="W24" s="38">
        <f>V24+1</f>
        <v>45738</v>
      </c>
      <c r="X24" s="50"/>
      <c r="Y24" s="48"/>
      <c r="Z24" s="50">
        <f>W24+20</f>
        <v>45758</v>
      </c>
      <c r="AA24" s="48">
        <f t="shared" si="4"/>
        <v>45759</v>
      </c>
    </row>
    <row r="25" spans="1:9">
      <c r="A25" s="39"/>
      <c r="B25" s="39"/>
      <c r="C25" s="39"/>
      <c r="D25" s="39"/>
      <c r="E25" s="39"/>
      <c r="F25" s="39"/>
      <c r="G25" s="40"/>
      <c r="H25" s="40"/>
      <c r="I25" s="40"/>
    </row>
    <row r="26" spans="1:9">
      <c r="A26" s="39"/>
      <c r="B26" s="39"/>
      <c r="C26" s="39"/>
      <c r="D26" s="39"/>
      <c r="E26" s="39"/>
      <c r="F26" s="39"/>
      <c r="G26" s="40"/>
      <c r="H26" s="40"/>
      <c r="I26" s="40"/>
    </row>
    <row r="29" ht="20.15" customHeight="1"/>
    <row r="30" s="4" customFormat="1" ht="20.15" customHeight="1" spans="1:24">
      <c r="A30"/>
      <c r="B30"/>
      <c r="C30"/>
      <c r="D30"/>
      <c r="E30"/>
      <c r="F30"/>
      <c r="X30"/>
    </row>
    <row r="31" s="4" customFormat="1" ht="20.15" customHeight="1" spans="1:24">
      <c r="A31"/>
      <c r="B31"/>
      <c r="C31"/>
      <c r="D31"/>
      <c r="E31"/>
      <c r="F31"/>
      <c r="X31"/>
    </row>
    <row r="33" s="4" customFormat="1" ht="20.15" customHeight="1" spans="1:24">
      <c r="A33" s="41"/>
      <c r="B33"/>
      <c r="C33"/>
      <c r="D33" s="42"/>
      <c r="E33" s="42"/>
      <c r="F33" s="42"/>
      <c r="X33"/>
    </row>
    <row r="34" s="4" customFormat="1" ht="20.15" customHeight="1" spans="1:24">
      <c r="A34" s="42"/>
      <c r="B34"/>
      <c r="C34"/>
      <c r="D34"/>
      <c r="E34"/>
      <c r="F34"/>
      <c r="X34"/>
    </row>
    <row r="35" s="4" customFormat="1" ht="20.15" customHeight="1" spans="1:24">
      <c r="A35" s="42"/>
      <c r="B35"/>
      <c r="C35"/>
      <c r="D35"/>
      <c r="E35"/>
      <c r="F35"/>
      <c r="X35"/>
    </row>
    <row r="36" s="4" customFormat="1" ht="20.15" customHeight="1" spans="1:24">
      <c r="A36" s="42"/>
      <c r="B36"/>
      <c r="C36"/>
      <c r="D36"/>
      <c r="E36"/>
      <c r="F36"/>
      <c r="X36"/>
    </row>
    <row r="37" s="4" customFormat="1" ht="20.15" customHeight="1" spans="1:24">
      <c r="A37"/>
      <c r="B37"/>
      <c r="C37"/>
      <c r="D37"/>
      <c r="E37"/>
      <c r="F37"/>
      <c r="X37"/>
    </row>
    <row r="38" s="4" customFormat="1" ht="20.15" customHeight="1" spans="1:24">
      <c r="A38"/>
      <c r="B38"/>
      <c r="C38"/>
      <c r="D38"/>
      <c r="E38"/>
      <c r="F38"/>
      <c r="X38"/>
    </row>
  </sheetData>
  <mergeCells count="74">
    <mergeCell ref="A2:AA2"/>
    <mergeCell ref="A5:AA5"/>
    <mergeCell ref="G6:H6"/>
    <mergeCell ref="I6:J6"/>
    <mergeCell ref="M6:N6"/>
    <mergeCell ref="P6:Q6"/>
    <mergeCell ref="R6:S6"/>
    <mergeCell ref="U6:X6"/>
    <mergeCell ref="Y6:Z6"/>
    <mergeCell ref="AB6:AC6"/>
    <mergeCell ref="AD6:AE6"/>
    <mergeCell ref="G7:H7"/>
    <mergeCell ref="I7:J7"/>
    <mergeCell ref="M7:N7"/>
    <mergeCell ref="P7:Q7"/>
    <mergeCell ref="R7:S7"/>
    <mergeCell ref="U7:X7"/>
    <mergeCell ref="Y7:Z7"/>
    <mergeCell ref="AB7:AC7"/>
    <mergeCell ref="AD7:AE7"/>
    <mergeCell ref="G8:H8"/>
    <mergeCell ref="I8:J8"/>
    <mergeCell ref="M8:N8"/>
    <mergeCell ref="P8:Q8"/>
    <mergeCell ref="R8:S8"/>
    <mergeCell ref="U8:X8"/>
    <mergeCell ref="Y8:Z8"/>
    <mergeCell ref="AB8:AC8"/>
    <mergeCell ref="AD8:AE8"/>
    <mergeCell ref="E13:F13"/>
    <mergeCell ref="G13:H13"/>
    <mergeCell ref="I13:J13"/>
    <mergeCell ref="K13:L13"/>
    <mergeCell ref="M13:N13"/>
    <mergeCell ref="O13:P13"/>
    <mergeCell ref="Q13:R13"/>
    <mergeCell ref="T13:U13"/>
    <mergeCell ref="V13:W13"/>
    <mergeCell ref="X13:Y13"/>
    <mergeCell ref="Z13:AA13"/>
    <mergeCell ref="E14:F14"/>
    <mergeCell ref="G14:H14"/>
    <mergeCell ref="I14:J14"/>
    <mergeCell ref="K14:L14"/>
    <mergeCell ref="M14:N14"/>
    <mergeCell ref="O14:P14"/>
    <mergeCell ref="Q14:R14"/>
    <mergeCell ref="T14:U14"/>
    <mergeCell ref="V14:W14"/>
    <mergeCell ref="X14:Y14"/>
    <mergeCell ref="Z14:AA14"/>
    <mergeCell ref="E15:F15"/>
    <mergeCell ref="G15:H15"/>
    <mergeCell ref="I15:J15"/>
    <mergeCell ref="K15:L15"/>
    <mergeCell ref="M15:N15"/>
    <mergeCell ref="O15:P15"/>
    <mergeCell ref="Q15:R15"/>
    <mergeCell ref="T15:U15"/>
    <mergeCell ref="V15:W15"/>
    <mergeCell ref="X15:Y15"/>
    <mergeCell ref="Z15:AA15"/>
    <mergeCell ref="A6:A9"/>
    <mergeCell ref="A13:A16"/>
    <mergeCell ref="B6:B9"/>
    <mergeCell ref="B13:B16"/>
    <mergeCell ref="C6:C9"/>
    <mergeCell ref="C13:C16"/>
    <mergeCell ref="D6:D9"/>
    <mergeCell ref="D13:D16"/>
    <mergeCell ref="O6:O9"/>
    <mergeCell ref="S13:S16"/>
    <mergeCell ref="T6:T9"/>
    <mergeCell ref="AA6:AA9"/>
  </mergeCells>
  <pageMargins left="0.75" right="0.75" top="1" bottom="1" header="0.5" footer="0.5"/>
  <pageSetup paperSize="1" scale="41" fitToHeight="0" orientation="landscape"/>
  <headerFooter/>
  <ignoredErrors>
    <ignoredError sqref="Q17 G23:H23 Z17:AA24 G20:K22 M18:R24 AD10 AB10 X10:Y10 I10 M10:N10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8 5 B 5 4 2 6 5 8 F A E 8 B 4 C B 6 D 6 B 4 B 6 C 4 C 1 7 F 6 5 "   m a : c o n t e n t T y p e V e r s i o n = " 1 3 "   m a : c o n t e n t T y p e D e s c r i p t i o n = " C r e a t e   a   n e w   d o c u m e n t . "   m a : c o n t e n t T y p e S c o p e = " "   m a : v e r s i o n I D = " 6 3 1 0 1 e f 2 b c 0 8 6 2 0 0 8 7 c 9 6 9 5 8 0 3 5 9 a e 7 2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c 9 4 c c 8 1 6 5 d b 4 c 1 f c f 7 0 a 0 c 4 2 a 6 a 7 0 b b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d f c 6 d b b 5 - 5 b 5 8 - 4 e c 5 - b 7 e 1 - d 1 d e a 4 d 9 c 6 e 2 "   x m l n s : n s 3 = " 4 0 3 6 d 5 f 6 - d c 4 e - 4 7 d a - a 6 c 4 - f 5 c 6 9 f 9 3 4 6 e 4 " >  
 < x s d : i m p o r t   n a m e s p a c e = " d f c 6 d b b 5 - 5 b 5 8 - 4 e c 5 - b 7 e 1 - d 1 d e a 4 d 9 c 6 e 2 " / >  
 < x s d : i m p o r t   n a m e s p a c e = " 4 0 3 6 d 5 f 6 - d c 4 e - 4 7 d a - a 6 c 4 - f 5 c 6 9 f 9 3 4 6 e 4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S h a r e d W i t h U s e r s "   m i n O c c u r s = " 0 " / >  
 < x s d : e l e m e n t   r e f = " n s 2 : S h a r e d W i t h D e t a i l s "   m i n O c c u r s = " 0 " /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l c f 7 6 f 1 5 5 c e d 4 d d c b 4 0 9 7 1 3 4 f f 3 c 3 3 2 f "   m i n O c c u r s = " 0 " / >  
 < x s d : e l e m e n t   r e f = " n s 2 : T a x C a t c h A l l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O C R "   m i n O c c u r s = " 0 " / >  
 < x s d : e l e m e n t   r e f = " n s 3 : M e d i a S e r v i c e D a t e T a k e n "   m i n O c c u r s = " 0 " / >  
 < x s d : e l e m e n t   r e f = " n s 3 : M e d i a S e r v i c e O b j e c t D e t e c t o r V e r s i o n s "   m i n O c c u r s = " 0 " / >  
 < x s d : e l e m e n t   r e f = " n s 3 : M e d i a S e r v i c e S e a r c h P r o p e r t i e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f c 6 d b b 5 - 5 b 5 8 - 4 e c 5 - b 7 e 1 - d 1 d e a 4 d 9 c 6 e 2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T a x C a t c h A l l "   m a : i n d e x = " 1 4 "   n i l l a b l e = " t r u e "   m a : d i s p l a y N a m e = " T a x o n o m y   C a t c h   A l l   C o l u m n "   m a : h i d d e n = " t r u e "   m a : l i s t = " { 7 b c 2 9 2 7 2 - c 2 d 5 - 4 8 e e - 9 3 4 7 - e 8 6 b 9 b d 7 a 0 a 8 } "   m a : i n t e r n a l N a m e = " T a x C a t c h A l l "   m a : s h o w F i e l d = " C a t c h A l l D a t a "   m a : w e b = " d f c 6 d b b 5 - 5 b 5 8 - 4 e c 5 - b 7 e 1 - d 1 d e a 4 d 9 c 6 e 2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4 0 3 6 d 5 f 6 - d c 4 e - 4 7 d a - a 6 c 4 - f 5 c 6 9 f 9 3 4 6 e 4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1 0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1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l c f 7 6 f 1 5 5 c e d 4 d d c b 4 0 9 7 1 3 4 f f 3 c 3 3 2 f "   m a : i n d e x = " 1 3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I m a g e   T a g s "   m a : r e a d O n l y = " f a l s e "   m a : f i e l d I d = " { 5 c f 7 6 f 1 5 - 5 c e d - 4 d d c - b 4 0 9 - 7 1 3 4 f f 3 c 3 3 2 f } "   m a : t a x o n o m y M u l t i = " t r u e "   m a : s s p I d = " 4 3 7 f 1 1 d 5 - b 4 c 2 - 4 a 0 e - 8 2 c 8 - 8 d e e e e a 9 5 9 e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e d i a S e r v i c e G e n e r a t i o n T i m e "   m a : i n d e x = " 1 5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6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b j e c t D e t e c t o r V e r s i o n s "   m a : i n d e x = " 1 9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e a r c h P r o p e r t i e s "   m a : i n d e x = " 2 0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64B362FC-1458-4670-A343-98789F53FA62}">
  <ds:schemaRefs/>
</ds:datastoreItem>
</file>

<file path=customXml/itemProps2.xml><?xml version="1.0" encoding="utf-8"?>
<ds:datastoreItem xmlns:ds="http://schemas.openxmlformats.org/officeDocument/2006/customXml" ds:itemID="{7C4F9A21-3FE8-4B84-839F-FC3551C15F0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CJS _CHINA-JEBEL ALI</vt:lpstr>
      <vt:lpstr>SUMMIT YDS</vt:lpstr>
      <vt:lpstr>SUMMIT CRE (NEW)</vt:lpstr>
      <vt:lpstr>SUMMIT CRE </vt:lpstr>
      <vt:lpstr>SUMMIT CYE</vt:lpstr>
      <vt:lpstr>ADHOC_SDR</vt:lpstr>
      <vt:lpstr>DTS CRE (old)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WPS_1489215884</cp:lastModifiedBy>
  <dcterms:created xsi:type="dcterms:W3CDTF">2023-07-20T02:19:00Z</dcterms:created>
  <cp:lastPrinted>2025-04-28T10:12:00Z</cp:lastPrinted>
  <dcterms:modified xsi:type="dcterms:W3CDTF">2025-05-09T02:11:49Z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F9D962A1080247F2AD981C33DB852B15_13</vt:lpwstr>
  </property>
  <property fmtid="{D5CDD505-2E9C-101B-9397-08002B2CF9AE}" pid="3" name="KSOProductBuildVer">
    <vt:lpwstr>2052-12.1.0.17133</vt:lpwstr>
  </property>
</Properties>
</file>